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drawings/drawing6.xml" ContentType="application/vnd.openxmlformats-officedocument.drawing+xml"/>
  <Override PartName="/xl/comments6.xml" ContentType="application/vnd.openxmlformats-officedocument.spreadsheetml.comments+xml"/>
  <Override PartName="/xl/drawings/drawing7.xml" ContentType="application/vnd.openxmlformats-officedocument.drawing+xml"/>
  <Override PartName="/xl/comments7.xml" ContentType="application/vnd.openxmlformats-officedocument.spreadsheetml.comments+xml"/>
  <Override PartName="/xl/drawings/drawing8.xml" ContentType="application/vnd.openxmlformats-officedocument.drawing+xml"/>
  <Override PartName="/xl/comments8.xml" ContentType="application/vnd.openxmlformats-officedocument.spreadsheetml.comments+xml"/>
  <Override PartName="/xl/drawings/drawing9.xml" ContentType="application/vnd.openxmlformats-officedocument.drawing+xml"/>
  <Override PartName="/xl/comments9.xml" ContentType="application/vnd.openxmlformats-officedocument.spreadsheetml.comments+xml"/>
  <Override PartName="/xl/drawings/drawing10.xml" ContentType="application/vnd.openxmlformats-officedocument.drawing+xml"/>
  <Override PartName="/xl/comments10.xml" ContentType="application/vnd.openxmlformats-officedocument.spreadsheetml.comments+xml"/>
  <Override PartName="/xl/drawings/drawing11.xml" ContentType="application/vnd.openxmlformats-officedocument.drawing+xml"/>
  <Override PartName="/xl/comments11.xml" ContentType="application/vnd.openxmlformats-officedocument.spreadsheetml.comments+xml"/>
  <Override PartName="/xl/drawings/drawing12.xml" ContentType="application/vnd.openxmlformats-officedocument.drawing+xml"/>
  <Override PartName="/xl/comments12.xml" ContentType="application/vnd.openxmlformats-officedocument.spreadsheetml.comments+xml"/>
  <Override PartName="/xl/drawings/drawing13.xml" ContentType="application/vnd.openxmlformats-officedocument.drawing+xml"/>
  <Override PartName="/xl/comments13.xml" ContentType="application/vnd.openxmlformats-officedocument.spreadsheetml.comments+xml"/>
  <Override PartName="/xl/drawings/drawing14.xml" ContentType="application/vnd.openxmlformats-officedocument.drawing+xml"/>
  <Override PartName="/xl/comments14.xml" ContentType="application/vnd.openxmlformats-officedocument.spreadsheetml.comments+xml"/>
  <Override PartName="/xl/drawings/drawing15.xml" ContentType="application/vnd.openxmlformats-officedocument.drawing+xml"/>
  <Override PartName="/xl/comments15.xml" ContentType="application/vnd.openxmlformats-officedocument.spreadsheetml.comments+xml"/>
  <Override PartName="/xl/drawings/drawing16.xml" ContentType="application/vnd.openxmlformats-officedocument.drawing+xml"/>
  <Override PartName="/xl/comments16.xml" ContentType="application/vnd.openxmlformats-officedocument.spreadsheetml.comments+xml"/>
  <Override PartName="/xl/drawings/drawing17.xml" ContentType="application/vnd.openxmlformats-officedocument.drawing+xml"/>
  <Override PartName="/xl/comments17.xml" ContentType="application/vnd.openxmlformats-officedocument.spreadsheetml.comments+xml"/>
  <Override PartName="/xl/drawings/drawing18.xml" ContentType="application/vnd.openxmlformats-officedocument.drawing+xml"/>
  <Override PartName="/xl/comments18.xml" ContentType="application/vnd.openxmlformats-officedocument.spreadsheetml.comments+xml"/>
  <Override PartName="/xl/drawings/drawing19.xml" ContentType="application/vnd.openxmlformats-officedocument.drawing+xml"/>
  <Override PartName="/xl/comments19.xml" ContentType="application/vnd.openxmlformats-officedocument.spreadsheetml.comments+xml"/>
  <Override PartName="/xl/drawings/drawing20.xml" ContentType="application/vnd.openxmlformats-officedocument.drawing+xml"/>
  <Override PartName="/xl/comments20.xml" ContentType="application/vnd.openxmlformats-officedocument.spreadsheetml.comments+xml"/>
  <Override PartName="/xl/drawings/drawing21.xml" ContentType="application/vnd.openxmlformats-officedocument.drawing+xml"/>
  <Override PartName="/xl/comments21.xml" ContentType="application/vnd.openxmlformats-officedocument.spreadsheetml.comments+xml"/>
  <Override PartName="/xl/drawings/drawing22.xml" ContentType="application/vnd.openxmlformats-officedocument.drawing+xml"/>
  <Override PartName="/xl/comments22.xml" ContentType="application/vnd.openxmlformats-officedocument.spreadsheetml.comments+xml"/>
  <Override PartName="/xl/drawings/drawing23.xml" ContentType="application/vnd.openxmlformats-officedocument.drawing+xml"/>
  <Override PartName="/xl/comments23.xml" ContentType="application/vnd.openxmlformats-officedocument.spreadsheetml.comments+xml"/>
  <Override PartName="/xl/drawings/drawing24.xml" ContentType="application/vnd.openxmlformats-officedocument.drawing+xml"/>
  <Override PartName="/xl/comments24.xml" ContentType="application/vnd.openxmlformats-officedocument.spreadsheetml.comments+xml"/>
  <Override PartName="/xl/drawings/drawing25.xml" ContentType="application/vnd.openxmlformats-officedocument.drawing+xml"/>
  <Override PartName="/xl/comments25.xml" ContentType="application/vnd.openxmlformats-officedocument.spreadsheetml.comments+xml"/>
  <Override PartName="/xl/drawings/drawing26.xml" ContentType="application/vnd.openxmlformats-officedocument.drawing+xml"/>
  <Override PartName="/xl/comments26.xml" ContentType="application/vnd.openxmlformats-officedocument.spreadsheetml.comments+xml"/>
  <Override PartName="/xl/drawings/drawing27.xml" ContentType="application/vnd.openxmlformats-officedocument.drawing+xml"/>
  <Override PartName="/xl/comments27.xml" ContentType="application/vnd.openxmlformats-officedocument.spreadsheetml.comments+xml"/>
  <Override PartName="/xl/drawings/drawing28.xml" ContentType="application/vnd.openxmlformats-officedocument.drawing+xml"/>
  <Override PartName="/xl/comments28.xml" ContentType="application/vnd.openxmlformats-officedocument.spreadsheetml.comments+xml"/>
  <Override PartName="/xl/comments29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aveExternalLinkValues="0"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5\basisschool\"/>
    </mc:Choice>
  </mc:AlternateContent>
  <bookViews>
    <workbookView xWindow="0" yWindow="0" windowWidth="19200" windowHeight="11595" tabRatio="898" activeTab="6"/>
  </bookViews>
  <sheets>
    <sheet name="toel" sheetId="81" r:id="rId1"/>
    <sheet name="tot" sheetId="1" r:id="rId2"/>
    <sheet name="bestuur" sheetId="61" r:id="rId3"/>
    <sheet name="scholen13-14" sheetId="82" state="hidden" r:id="rId4"/>
    <sheet name="sv13-14" sheetId="80" state="hidden" r:id="rId5"/>
    <sheet name="scholen14-15" sheetId="83" state="hidden" r:id="rId6"/>
    <sheet name="sv14-15" sheetId="84" r:id="rId7"/>
    <sheet name="1" sheetId="3" r:id="rId8"/>
    <sheet name="2" sheetId="36" r:id="rId9"/>
    <sheet name="3" sheetId="37" r:id="rId10"/>
    <sheet name="4" sheetId="38" r:id="rId11"/>
    <sheet name="5" sheetId="39" r:id="rId12"/>
    <sheet name="6" sheetId="40" r:id="rId13"/>
    <sheet name="7" sheetId="41" r:id="rId14"/>
    <sheet name="8" sheetId="42" r:id="rId15"/>
    <sheet name="9" sheetId="44" r:id="rId16"/>
    <sheet name="10" sheetId="43" r:id="rId17"/>
    <sheet name="11" sheetId="50" r:id="rId18"/>
    <sheet name="12" sheetId="49" r:id="rId19"/>
    <sheet name="13" sheetId="48" r:id="rId20"/>
    <sheet name="14" sheetId="47" r:id="rId21"/>
    <sheet name="15" sheetId="46" r:id="rId22"/>
    <sheet name="16" sheetId="45" r:id="rId23"/>
    <sheet name="17" sheetId="63" r:id="rId24"/>
    <sheet name="18" sheetId="69" r:id="rId25"/>
    <sheet name="19" sheetId="70" r:id="rId26"/>
    <sheet name="20" sheetId="71" r:id="rId27"/>
    <sheet name="21" sheetId="72" r:id="rId28"/>
    <sheet name="22" sheetId="73" r:id="rId29"/>
    <sheet name="23" sheetId="74" r:id="rId30"/>
    <sheet name="24" sheetId="75" r:id="rId31"/>
    <sheet name="25" sheetId="76" r:id="rId32"/>
    <sheet name="tabpers" sheetId="35" r:id="rId33"/>
    <sheet name="tabmat" sheetId="60" r:id="rId34"/>
    <sheet name="Module1" sheetId="34" state="veryHidden" r:id="rId35"/>
  </sheets>
  <definedNames>
    <definedName name="_xlnm.Print_Area" localSheetId="7">'1'!$B$2:$N$277</definedName>
    <definedName name="_xlnm.Print_Area" localSheetId="16">'10'!$B$2:$N$277</definedName>
    <definedName name="_xlnm.Print_Area" localSheetId="17">'11'!$B$2:$N$277</definedName>
    <definedName name="_xlnm.Print_Area" localSheetId="18">'12'!$B$2:$N$277</definedName>
    <definedName name="_xlnm.Print_Area" localSheetId="19">'13'!$B$2:$N$277</definedName>
    <definedName name="_xlnm.Print_Area" localSheetId="20">'14'!$B$2:$N$277</definedName>
    <definedName name="_xlnm.Print_Area" localSheetId="21">'15'!$B$2:$N$277</definedName>
    <definedName name="_xlnm.Print_Area" localSheetId="22">'16'!$B$2:$N$277</definedName>
    <definedName name="_xlnm.Print_Area" localSheetId="23">'17'!$B$2:$N$277</definedName>
    <definedName name="_xlnm.Print_Area" localSheetId="24">'18'!$B$2:$N$277</definedName>
    <definedName name="_xlnm.Print_Area" localSheetId="25">'19'!$B$2:$N$277</definedName>
    <definedName name="_xlnm.Print_Area" localSheetId="8">'2'!$B$2:$N$277</definedName>
    <definedName name="_xlnm.Print_Area" localSheetId="26">'20'!$B$2:$N$277</definedName>
    <definedName name="_xlnm.Print_Area" localSheetId="27">'21'!$B$2:$N$277</definedName>
    <definedName name="_xlnm.Print_Area" localSheetId="28">'22'!$B$2:$N$277</definedName>
    <definedName name="_xlnm.Print_Area" localSheetId="29">'23'!$B$2:$N$277</definedName>
    <definedName name="_xlnm.Print_Area" localSheetId="30">'24'!$B$2:$N$277</definedName>
    <definedName name="_xlnm.Print_Area" localSheetId="31">'25'!$B$2:$N$277</definedName>
    <definedName name="_xlnm.Print_Area" localSheetId="9">'3'!$B$2:$N$277</definedName>
    <definedName name="_xlnm.Print_Area" localSheetId="10">'4'!$B$2:$N$277</definedName>
    <definedName name="_xlnm.Print_Area" localSheetId="11">'5'!$B$2:$N$277</definedName>
    <definedName name="_xlnm.Print_Area" localSheetId="12">'6'!$B$2:$N$277</definedName>
    <definedName name="_xlnm.Print_Area" localSheetId="13">'7'!$B$2:$N$277</definedName>
    <definedName name="_xlnm.Print_Area" localSheetId="14">'8'!$B$2:$N$277</definedName>
    <definedName name="_xlnm.Print_Area" localSheetId="15">'9'!$B$2:$N$277</definedName>
    <definedName name="_xlnm.Print_Area" localSheetId="2">bestuur!$B$2:$M$202</definedName>
    <definedName name="_xlnm.Print_Area" localSheetId="3">'scholen13-14'!$B$2:$AG$270</definedName>
    <definedName name="_xlnm.Print_Area" localSheetId="5">'scholen14-15'!$B$2:$AG$270</definedName>
    <definedName name="_xlnm.Print_Area" localSheetId="4">'sv13-14'!$B$2:$AG$77,'sv13-14'!$B$79:$AG$119</definedName>
    <definedName name="_xlnm.Print_Area" localSheetId="6">'sv14-15'!$B$2:$AG$75,'sv14-15'!$B$77:$AG$117</definedName>
    <definedName name="_xlnm.Print_Area" localSheetId="33">tabmat!$A$217:$D$437</definedName>
    <definedName name="_xlnm.Print_Area" localSheetId="32">tabpers!$A$1:$K$69</definedName>
    <definedName name="_xlnm.Print_Area" localSheetId="0">toel!$B$2:$P$26</definedName>
    <definedName name="_xlnm.Print_Area" localSheetId="1">tot!$B$2:$M$94,tot!$B$96:$M$149</definedName>
    <definedName name="freverbruik" localSheetId="23">#REF!</definedName>
    <definedName name="freverbruik" localSheetId="24">#REF!</definedName>
    <definedName name="freverbruik" localSheetId="25">#REF!</definedName>
    <definedName name="freverbruik" localSheetId="26">#REF!</definedName>
    <definedName name="freverbruik" localSheetId="27">#REF!</definedName>
    <definedName name="freverbruik" localSheetId="28">#REF!</definedName>
    <definedName name="freverbruik" localSheetId="29">#REF!</definedName>
    <definedName name="freverbruik" localSheetId="30">#REF!</definedName>
    <definedName name="freverbruik" localSheetId="31">#REF!</definedName>
    <definedName name="freverbruik" localSheetId="3">#REF!</definedName>
    <definedName name="freverbruik" localSheetId="5">#REF!</definedName>
    <definedName name="freverbruik" localSheetId="4">#REF!</definedName>
    <definedName name="freverbruik" localSheetId="6">#REF!</definedName>
    <definedName name="freverbruik">#REF!</definedName>
    <definedName name="groepenleerlingen" localSheetId="23">#REF!</definedName>
    <definedName name="groepenleerlingen" localSheetId="24">#REF!</definedName>
    <definedName name="groepenleerlingen" localSheetId="25">#REF!</definedName>
    <definedName name="groepenleerlingen" localSheetId="26">#REF!</definedName>
    <definedName name="groepenleerlingen" localSheetId="27">#REF!</definedName>
    <definedName name="groepenleerlingen" localSheetId="28">#REF!</definedName>
    <definedName name="groepenleerlingen" localSheetId="29">#REF!</definedName>
    <definedName name="groepenleerlingen" localSheetId="30">#REF!</definedName>
    <definedName name="groepenleerlingen" localSheetId="31">#REF!</definedName>
    <definedName name="groepenleerlingen" localSheetId="3">#REF!</definedName>
    <definedName name="groepenleerlingen" localSheetId="5">#REF!</definedName>
    <definedName name="groepenleerlingen" localSheetId="4">#REF!</definedName>
    <definedName name="groepenleerlingen" localSheetId="6">#REF!</definedName>
    <definedName name="groepenleerlingen">#REF!</definedName>
    <definedName name="groepenleerlingennu" localSheetId="33">tabmat!#REF!</definedName>
    <definedName name="groepenleerlingennu">tabmat!$F$330:$F$364</definedName>
    <definedName name="regels" localSheetId="23">#REF!</definedName>
    <definedName name="regels" localSheetId="24">#REF!</definedName>
    <definedName name="regels" localSheetId="25">#REF!</definedName>
    <definedName name="regels" localSheetId="26">#REF!</definedName>
    <definedName name="regels" localSheetId="27">#REF!</definedName>
    <definedName name="regels" localSheetId="28">#REF!</definedName>
    <definedName name="regels" localSheetId="29">#REF!</definedName>
    <definedName name="regels" localSheetId="30">#REF!</definedName>
    <definedName name="regels" localSheetId="31">#REF!</definedName>
    <definedName name="regels" localSheetId="3">#REF!</definedName>
    <definedName name="regels" localSheetId="5">#REF!</definedName>
    <definedName name="regels" localSheetId="4">#REF!</definedName>
    <definedName name="regels" localSheetId="6">#REF!</definedName>
    <definedName name="regels">#REF!</definedName>
    <definedName name="s" localSheetId="3">#REF!</definedName>
    <definedName name="s" localSheetId="5">#REF!</definedName>
    <definedName name="s" localSheetId="4">#REF!</definedName>
    <definedName name="s" localSheetId="6">#REF!</definedName>
    <definedName name="s">#REF!</definedName>
    <definedName name="schaal" localSheetId="23">#REF!</definedName>
    <definedName name="schaal" localSheetId="24">#REF!</definedName>
    <definedName name="schaal" localSheetId="25">#REF!</definedName>
    <definedName name="schaal" localSheetId="26">#REF!</definedName>
    <definedName name="schaal" localSheetId="27">#REF!</definedName>
    <definedName name="schaal" localSheetId="28">#REF!</definedName>
    <definedName name="schaal" localSheetId="29">#REF!</definedName>
    <definedName name="schaal" localSheetId="30">#REF!</definedName>
    <definedName name="schaal" localSheetId="31">#REF!</definedName>
    <definedName name="schaal" localSheetId="3">#REF!</definedName>
    <definedName name="schaal" localSheetId="5">#REF!</definedName>
    <definedName name="schaal" localSheetId="4">#REF!</definedName>
    <definedName name="schaal" localSheetId="6">#REF!</definedName>
    <definedName name="schaal">#REF!</definedName>
    <definedName name="sss" localSheetId="3">#REF!</definedName>
    <definedName name="sss" localSheetId="5">#REF!</definedName>
    <definedName name="sss" localSheetId="4">#REF!</definedName>
    <definedName name="sss" localSheetId="6">#REF!</definedName>
    <definedName name="sss">#REF!</definedName>
    <definedName name="vloeroppervlak" localSheetId="23">#REF!</definedName>
    <definedName name="vloeroppervlak" localSheetId="24">#REF!</definedName>
    <definedName name="vloeroppervlak" localSheetId="25">#REF!</definedName>
    <definedName name="vloeroppervlak" localSheetId="26">#REF!</definedName>
    <definedName name="vloeroppervlak" localSheetId="27">#REF!</definedName>
    <definedName name="vloeroppervlak" localSheetId="28">#REF!</definedName>
    <definedName name="vloeroppervlak" localSheetId="29">#REF!</definedName>
    <definedName name="vloeroppervlak" localSheetId="30">#REF!</definedName>
    <definedName name="vloeroppervlak" localSheetId="31">#REF!</definedName>
    <definedName name="vloeroppervlak" localSheetId="3">#REF!</definedName>
    <definedName name="vloeroppervlak" localSheetId="5">#REF!</definedName>
    <definedName name="vloeroppervlak" localSheetId="4">#REF!</definedName>
    <definedName name="vloeroppervlak" localSheetId="6">#REF!</definedName>
    <definedName name="vloeroppervlak">#REF!</definedName>
    <definedName name="vloeroppervlaknu" localSheetId="33">tabmat!#REF!</definedName>
    <definedName name="vloeroppervlaknu">tabmat!$G$330:$G$364</definedName>
  </definedNames>
  <calcPr calcId="152511"/>
</workbook>
</file>

<file path=xl/calcChain.xml><?xml version="1.0" encoding="utf-8"?>
<calcChain xmlns="http://schemas.openxmlformats.org/spreadsheetml/2006/main">
  <c r="F54" i="1" l="1"/>
  <c r="K9" i="61" l="1"/>
  <c r="K168" i="61" s="1"/>
  <c r="L9" i="36" l="1"/>
  <c r="L10" i="36" s="1"/>
  <c r="L8" i="36"/>
  <c r="L86" i="36" s="1"/>
  <c r="L170" i="36" s="1"/>
  <c r="L9" i="37"/>
  <c r="L8" i="37"/>
  <c r="L86" i="37" s="1"/>
  <c r="L170" i="37" s="1"/>
  <c r="L9" i="38"/>
  <c r="L10" i="38" s="1"/>
  <c r="L8" i="38"/>
  <c r="L86" i="38" s="1"/>
  <c r="L170" i="38" s="1"/>
  <c r="L9" i="39"/>
  <c r="L8" i="39"/>
  <c r="L86" i="39" s="1"/>
  <c r="L170" i="39" s="1"/>
  <c r="L9" i="40"/>
  <c r="L8" i="40"/>
  <c r="L86" i="40" s="1"/>
  <c r="L170" i="40" s="1"/>
  <c r="L67" i="41"/>
  <c r="L9" i="41"/>
  <c r="L10" i="41" s="1"/>
  <c r="L8" i="41"/>
  <c r="L86" i="41" s="1"/>
  <c r="L170" i="41" s="1"/>
  <c r="L9" i="42"/>
  <c r="L10" i="42" s="1"/>
  <c r="L8" i="42"/>
  <c r="L86" i="42" s="1"/>
  <c r="L170" i="42" s="1"/>
  <c r="L9" i="44"/>
  <c r="L8" i="44"/>
  <c r="L86" i="44" s="1"/>
  <c r="L170" i="44" s="1"/>
  <c r="L9" i="43"/>
  <c r="L10" i="43" s="1"/>
  <c r="L8" i="43"/>
  <c r="L86" i="43" s="1"/>
  <c r="L170" i="43" s="1"/>
  <c r="L9" i="50"/>
  <c r="L8" i="50"/>
  <c r="L86" i="50" s="1"/>
  <c r="L170" i="50" s="1"/>
  <c r="L9" i="49"/>
  <c r="L10" i="49" s="1"/>
  <c r="L8" i="49"/>
  <c r="L86" i="49" s="1"/>
  <c r="L170" i="49" s="1"/>
  <c r="L9" i="48"/>
  <c r="L8" i="48"/>
  <c r="L86" i="48" s="1"/>
  <c r="L170" i="48" s="1"/>
  <c r="L9" i="47"/>
  <c r="L243" i="47" s="1"/>
  <c r="L8" i="47"/>
  <c r="L86" i="47" s="1"/>
  <c r="L170" i="47" s="1"/>
  <c r="L9" i="46"/>
  <c r="L10" i="46" s="1"/>
  <c r="L8" i="46"/>
  <c r="L86" i="46" s="1"/>
  <c r="L170" i="46" s="1"/>
  <c r="L67" i="45"/>
  <c r="L9" i="45"/>
  <c r="L10" i="45" s="1"/>
  <c r="L8" i="45"/>
  <c r="L86" i="45" s="1"/>
  <c r="L170" i="45" s="1"/>
  <c r="L9" i="63"/>
  <c r="L10" i="63" s="1"/>
  <c r="L8" i="63"/>
  <c r="L86" i="63" s="1"/>
  <c r="L170" i="63" s="1"/>
  <c r="L9" i="69"/>
  <c r="L8" i="69"/>
  <c r="L86" i="69" s="1"/>
  <c r="L170" i="69" s="1"/>
  <c r="L9" i="70"/>
  <c r="L8" i="70"/>
  <c r="L86" i="70" s="1"/>
  <c r="L170" i="70" s="1"/>
  <c r="L9" i="71"/>
  <c r="L8" i="71"/>
  <c r="L86" i="71" s="1"/>
  <c r="L170" i="71" s="1"/>
  <c r="L9" i="72"/>
  <c r="L8" i="72"/>
  <c r="L86" i="72" s="1"/>
  <c r="L170" i="72" s="1"/>
  <c r="L9" i="73"/>
  <c r="L8" i="73"/>
  <c r="L86" i="73" s="1"/>
  <c r="L170" i="73" s="1"/>
  <c r="L9" i="74"/>
  <c r="L243" i="74" s="1"/>
  <c r="L8" i="74"/>
  <c r="L86" i="74" s="1"/>
  <c r="L170" i="74" s="1"/>
  <c r="L9" i="75"/>
  <c r="L8" i="75"/>
  <c r="L86" i="75" s="1"/>
  <c r="L170" i="75" s="1"/>
  <c r="L9" i="76"/>
  <c r="L8" i="76"/>
  <c r="L86" i="76" s="1"/>
  <c r="L170" i="76" s="1"/>
  <c r="L9" i="3"/>
  <c r="L8" i="3"/>
  <c r="L51" i="35"/>
  <c r="L11" i="35"/>
  <c r="L10" i="35"/>
  <c r="P20" i="35"/>
  <c r="P19" i="35"/>
  <c r="P18" i="35"/>
  <c r="P17" i="35"/>
  <c r="P16" i="35"/>
  <c r="P15" i="35"/>
  <c r="P14" i="35"/>
  <c r="P4" i="35"/>
  <c r="L171" i="46" l="1"/>
  <c r="L243" i="41"/>
  <c r="L171" i="45"/>
  <c r="L171" i="47"/>
  <c r="L243" i="3"/>
  <c r="K33" i="1"/>
  <c r="K59" i="1" s="1"/>
  <c r="K77" i="1" s="1"/>
  <c r="K102" i="1" s="1"/>
  <c r="L86" i="3"/>
  <c r="L170" i="3" s="1"/>
  <c r="K8" i="61"/>
  <c r="K87" i="61" s="1"/>
  <c r="K15" i="1"/>
  <c r="L171" i="63"/>
  <c r="L243" i="46"/>
  <c r="L67" i="47"/>
  <c r="L243" i="45"/>
  <c r="L67" i="46"/>
  <c r="L10" i="40"/>
  <c r="L243" i="40"/>
  <c r="L67" i="40"/>
  <c r="L171" i="40"/>
  <c r="L171" i="41"/>
  <c r="L171" i="76"/>
  <c r="L10" i="76"/>
  <c r="L67" i="76"/>
  <c r="L67" i="74"/>
  <c r="L171" i="72"/>
  <c r="L10" i="72"/>
  <c r="L67" i="72"/>
  <c r="L243" i="72"/>
  <c r="L10" i="69"/>
  <c r="L171" i="69"/>
  <c r="L243" i="69"/>
  <c r="L67" i="69"/>
  <c r="L171" i="75"/>
  <c r="L10" i="75"/>
  <c r="L243" i="75"/>
  <c r="L171" i="73"/>
  <c r="L10" i="73"/>
  <c r="L67" i="73"/>
  <c r="L243" i="73"/>
  <c r="L171" i="71"/>
  <c r="L10" i="71"/>
  <c r="L67" i="71"/>
  <c r="L243" i="71"/>
  <c r="L243" i="76"/>
  <c r="L171" i="74"/>
  <c r="L10" i="74"/>
  <c r="L243" i="70"/>
  <c r="L171" i="70"/>
  <c r="L10" i="70"/>
  <c r="L67" i="70"/>
  <c r="L171" i="3"/>
  <c r="L10" i="3"/>
  <c r="K16" i="1" s="1"/>
  <c r="L67" i="3"/>
  <c r="L67" i="75"/>
  <c r="L171" i="37"/>
  <c r="L243" i="37"/>
  <c r="L67" i="37"/>
  <c r="L10" i="37"/>
  <c r="L243" i="49"/>
  <c r="L67" i="49"/>
  <c r="L171" i="49"/>
  <c r="L243" i="43"/>
  <c r="L67" i="43"/>
  <c r="L171" i="43"/>
  <c r="L243" i="42"/>
  <c r="L67" i="42"/>
  <c r="L171" i="42"/>
  <c r="L67" i="63"/>
  <c r="L243" i="63"/>
  <c r="L243" i="48"/>
  <c r="L67" i="48"/>
  <c r="L171" i="48"/>
  <c r="L243" i="50"/>
  <c r="L67" i="50"/>
  <c r="L171" i="50"/>
  <c r="L243" i="44"/>
  <c r="L67" i="44"/>
  <c r="L171" i="44"/>
  <c r="L10" i="47"/>
  <c r="L10" i="48"/>
  <c r="L10" i="50"/>
  <c r="L10" i="44"/>
  <c r="L171" i="39"/>
  <c r="L243" i="39"/>
  <c r="L67" i="39"/>
  <c r="L10" i="39"/>
  <c r="L171" i="38"/>
  <c r="L243" i="38"/>
  <c r="L67" i="38"/>
  <c r="L171" i="36"/>
  <c r="L243" i="36"/>
  <c r="L67" i="36"/>
  <c r="K69" i="35" l="1"/>
  <c r="K43" i="35"/>
  <c r="K28" i="35"/>
  <c r="J28" i="35"/>
  <c r="K46" i="35"/>
  <c r="J69" i="35"/>
  <c r="I38" i="35"/>
  <c r="J37" i="35"/>
  <c r="D25" i="60" l="1"/>
  <c r="D22" i="60"/>
  <c r="D20" i="60"/>
  <c r="G73" i="1" l="1"/>
  <c r="G72" i="1"/>
  <c r="G64" i="1"/>
  <c r="G63" i="1"/>
  <c r="G132" i="1" s="1"/>
  <c r="G90" i="1"/>
  <c r="H90" i="1" s="1"/>
  <c r="I90" i="1" s="1"/>
  <c r="J90" i="1" s="1"/>
  <c r="K90" i="1" s="1"/>
  <c r="G87" i="1"/>
  <c r="H87" i="1" s="1"/>
  <c r="I87" i="1" s="1"/>
  <c r="J87" i="1" s="1"/>
  <c r="K87" i="1" s="1"/>
  <c r="G89" i="1"/>
  <c r="H89" i="1" s="1"/>
  <c r="I89" i="1" s="1"/>
  <c r="J89" i="1" s="1"/>
  <c r="K89" i="1" s="1"/>
  <c r="G86" i="1"/>
  <c r="H86" i="1" s="1"/>
  <c r="I86" i="1" s="1"/>
  <c r="J86" i="1" s="1"/>
  <c r="K86" i="1" s="1"/>
  <c r="G88" i="1"/>
  <c r="H88" i="1" s="1"/>
  <c r="I88" i="1" s="1"/>
  <c r="J88" i="1" s="1"/>
  <c r="K88" i="1" s="1"/>
  <c r="G85" i="1"/>
  <c r="G80" i="1"/>
  <c r="H80" i="1" l="1"/>
  <c r="G130" i="1"/>
  <c r="G66" i="1"/>
  <c r="G118" i="1" s="1"/>
  <c r="G65" i="1"/>
  <c r="G117" i="1" s="1"/>
  <c r="H72" i="1"/>
  <c r="G138" i="1"/>
  <c r="H73" i="1"/>
  <c r="G119" i="1"/>
  <c r="H63" i="1"/>
  <c r="H132" i="1" s="1"/>
  <c r="G84" i="1"/>
  <c r="H85" i="1"/>
  <c r="I85" i="1" s="1"/>
  <c r="J85" i="1" s="1"/>
  <c r="K85" i="1" s="1"/>
  <c r="I80" i="1" l="1"/>
  <c r="H130" i="1"/>
  <c r="I73" i="1"/>
  <c r="H119" i="1"/>
  <c r="H65" i="1"/>
  <c r="H117" i="1"/>
  <c r="I72" i="1"/>
  <c r="H138" i="1"/>
  <c r="H66" i="1"/>
  <c r="H118" i="1" s="1"/>
  <c r="I63" i="1"/>
  <c r="I132" i="1" s="1"/>
  <c r="J80" i="1" l="1"/>
  <c r="I130" i="1"/>
  <c r="I66" i="1"/>
  <c r="I118" i="1" s="1"/>
  <c r="I65" i="1"/>
  <c r="I117" i="1" s="1"/>
  <c r="J72" i="1"/>
  <c r="I138" i="1"/>
  <c r="J73" i="1"/>
  <c r="I119" i="1"/>
  <c r="J63" i="1"/>
  <c r="J130" i="1" l="1"/>
  <c r="K80" i="1"/>
  <c r="K130" i="1" s="1"/>
  <c r="J119" i="1"/>
  <c r="K73" i="1"/>
  <c r="K119" i="1" s="1"/>
  <c r="J138" i="1"/>
  <c r="K72" i="1"/>
  <c r="K138" i="1" s="1"/>
  <c r="J132" i="1"/>
  <c r="K63" i="1"/>
  <c r="K132" i="1" s="1"/>
  <c r="J65" i="1"/>
  <c r="J66" i="1"/>
  <c r="J118" i="1" l="1"/>
  <c r="K66" i="1"/>
  <c r="K118" i="1" s="1"/>
  <c r="J117" i="1"/>
  <c r="K65" i="1"/>
  <c r="K117" i="1" s="1"/>
  <c r="G61" i="1"/>
  <c r="C5" i="84"/>
  <c r="C80" i="84" s="1"/>
  <c r="C5" i="80"/>
  <c r="C82" i="80" s="1"/>
  <c r="H61" i="1" l="1"/>
  <c r="G131" i="1"/>
  <c r="G134" i="1" s="1"/>
  <c r="I61" i="1" l="1"/>
  <c r="H131" i="1"/>
  <c r="H134" i="1" s="1"/>
  <c r="G157" i="61"/>
  <c r="H157" i="61" s="1"/>
  <c r="I157" i="61" s="1"/>
  <c r="J157" i="61" s="1"/>
  <c r="K157" i="61" s="1"/>
  <c r="G156" i="61"/>
  <c r="H156" i="61" s="1"/>
  <c r="I156" i="61" s="1"/>
  <c r="J156" i="61" s="1"/>
  <c r="K156" i="61" s="1"/>
  <c r="G155" i="61"/>
  <c r="H155" i="61" s="1"/>
  <c r="I155" i="61" s="1"/>
  <c r="J155" i="61" s="1"/>
  <c r="K155" i="61" s="1"/>
  <c r="G154" i="61"/>
  <c r="H154" i="61" s="1"/>
  <c r="I154" i="61" s="1"/>
  <c r="J154" i="61" s="1"/>
  <c r="K154" i="61" s="1"/>
  <c r="G153" i="61"/>
  <c r="H153" i="61" s="1"/>
  <c r="I153" i="61" s="1"/>
  <c r="J153" i="61" s="1"/>
  <c r="K153" i="61" s="1"/>
  <c r="G152" i="61"/>
  <c r="H152" i="61" s="1"/>
  <c r="I152" i="61" s="1"/>
  <c r="J152" i="61" s="1"/>
  <c r="K152" i="61" s="1"/>
  <c r="K159" i="61" s="1"/>
  <c r="K182" i="61" s="1"/>
  <c r="G144" i="61"/>
  <c r="H144" i="61" s="1"/>
  <c r="I144" i="61" s="1"/>
  <c r="J144" i="61" s="1"/>
  <c r="K144" i="61" s="1"/>
  <c r="G143" i="61"/>
  <c r="H143" i="61" s="1"/>
  <c r="I143" i="61" s="1"/>
  <c r="J143" i="61" s="1"/>
  <c r="K143" i="61" s="1"/>
  <c r="G142" i="61"/>
  <c r="H142" i="61" s="1"/>
  <c r="I142" i="61" s="1"/>
  <c r="J142" i="61" s="1"/>
  <c r="K142" i="61" s="1"/>
  <c r="G141" i="61"/>
  <c r="H141" i="61" s="1"/>
  <c r="I141" i="61" s="1"/>
  <c r="J141" i="61" s="1"/>
  <c r="K141" i="61" s="1"/>
  <c r="G140" i="61"/>
  <c r="H140" i="61" s="1"/>
  <c r="I140" i="61" s="1"/>
  <c r="J140" i="61" s="1"/>
  <c r="K140" i="61" s="1"/>
  <c r="G139" i="61"/>
  <c r="H139" i="61" s="1"/>
  <c r="I139" i="61" s="1"/>
  <c r="J139" i="61" s="1"/>
  <c r="K139" i="61" s="1"/>
  <c r="G138" i="61"/>
  <c r="H138" i="61" s="1"/>
  <c r="I138" i="61" s="1"/>
  <c r="J138" i="61" s="1"/>
  <c r="K138" i="61" s="1"/>
  <c r="G137" i="61"/>
  <c r="H137" i="61" s="1"/>
  <c r="I137" i="61" s="1"/>
  <c r="J137" i="61" s="1"/>
  <c r="K137" i="61" s="1"/>
  <c r="K146" i="61" s="1"/>
  <c r="G136" i="61"/>
  <c r="H136" i="61" s="1"/>
  <c r="I136" i="61" s="1"/>
  <c r="J136" i="61" s="1"/>
  <c r="K136" i="61" s="1"/>
  <c r="G135" i="61"/>
  <c r="H135" i="61" s="1"/>
  <c r="I135" i="61" s="1"/>
  <c r="J135" i="61" s="1"/>
  <c r="K135" i="61" s="1"/>
  <c r="G127" i="61"/>
  <c r="H127" i="61" s="1"/>
  <c r="I127" i="61" s="1"/>
  <c r="J127" i="61" s="1"/>
  <c r="K127" i="61" s="1"/>
  <c r="G126" i="61"/>
  <c r="H126" i="61" s="1"/>
  <c r="I126" i="61" s="1"/>
  <c r="J126" i="61" s="1"/>
  <c r="K126" i="61" s="1"/>
  <c r="G125" i="61"/>
  <c r="H125" i="61" s="1"/>
  <c r="I125" i="61" s="1"/>
  <c r="J125" i="61" s="1"/>
  <c r="K125" i="61" s="1"/>
  <c r="G124" i="61"/>
  <c r="H124" i="61" s="1"/>
  <c r="I124" i="61" s="1"/>
  <c r="J124" i="61" s="1"/>
  <c r="K124" i="61" s="1"/>
  <c r="G123" i="61"/>
  <c r="H123" i="61" s="1"/>
  <c r="I123" i="61" s="1"/>
  <c r="J123" i="61" s="1"/>
  <c r="K123" i="61" s="1"/>
  <c r="K129" i="61" s="1"/>
  <c r="K180" i="61" s="1"/>
  <c r="J61" i="1" l="1"/>
  <c r="I131" i="1"/>
  <c r="I134" i="1" s="1"/>
  <c r="AE152" i="83"/>
  <c r="AD152" i="83"/>
  <c r="AC152" i="83"/>
  <c r="AB152" i="83"/>
  <c r="AA152" i="83"/>
  <c r="Z152" i="83"/>
  <c r="Y152" i="83"/>
  <c r="X152" i="83"/>
  <c r="W152" i="83"/>
  <c r="V152" i="83"/>
  <c r="U152" i="83"/>
  <c r="T152" i="83"/>
  <c r="S152" i="83"/>
  <c r="R152" i="83"/>
  <c r="Q152" i="83"/>
  <c r="P152" i="83"/>
  <c r="O152" i="83"/>
  <c r="N152" i="83"/>
  <c r="M152" i="83"/>
  <c r="L152" i="83"/>
  <c r="K152" i="83"/>
  <c r="J152" i="83"/>
  <c r="I152" i="83"/>
  <c r="H152" i="83"/>
  <c r="AE140" i="83"/>
  <c r="AD140" i="83"/>
  <c r="AC140" i="83"/>
  <c r="AB140" i="83"/>
  <c r="AA140" i="83"/>
  <c r="Z140" i="83"/>
  <c r="Y140" i="83"/>
  <c r="X140" i="83"/>
  <c r="W140" i="83"/>
  <c r="V140" i="83"/>
  <c r="U140" i="83"/>
  <c r="T140" i="83"/>
  <c r="S140" i="83"/>
  <c r="R140" i="83"/>
  <c r="Q140" i="83"/>
  <c r="P140" i="83"/>
  <c r="O140" i="83"/>
  <c r="N140" i="83"/>
  <c r="M140" i="83"/>
  <c r="L140" i="83"/>
  <c r="K140" i="83"/>
  <c r="J140" i="83"/>
  <c r="I140" i="83"/>
  <c r="H140" i="83"/>
  <c r="AE129" i="83"/>
  <c r="AD129" i="83"/>
  <c r="AC129" i="83"/>
  <c r="AB129" i="83"/>
  <c r="AA129" i="83"/>
  <c r="Z129" i="83"/>
  <c r="Y129" i="83"/>
  <c r="X129" i="83"/>
  <c r="W129" i="83"/>
  <c r="V129" i="83"/>
  <c r="U129" i="83"/>
  <c r="T129" i="83"/>
  <c r="S129" i="83"/>
  <c r="R129" i="83"/>
  <c r="Q129" i="83"/>
  <c r="P129" i="83"/>
  <c r="O129" i="83"/>
  <c r="N129" i="83"/>
  <c r="M129" i="83"/>
  <c r="L129" i="83"/>
  <c r="K129" i="83"/>
  <c r="J129" i="83"/>
  <c r="I129" i="83"/>
  <c r="H129" i="83"/>
  <c r="G129" i="83"/>
  <c r="AE128" i="83"/>
  <c r="AD128" i="83"/>
  <c r="AC128" i="83"/>
  <c r="AB128" i="83"/>
  <c r="AA128" i="83"/>
  <c r="Z128" i="83"/>
  <c r="Y128" i="83"/>
  <c r="X128" i="83"/>
  <c r="W128" i="83"/>
  <c r="V128" i="83"/>
  <c r="U128" i="83"/>
  <c r="T128" i="83"/>
  <c r="S128" i="83"/>
  <c r="R128" i="83"/>
  <c r="Q128" i="83"/>
  <c r="P128" i="83"/>
  <c r="O128" i="83"/>
  <c r="N128" i="83"/>
  <c r="M128" i="83"/>
  <c r="L128" i="83"/>
  <c r="K128" i="83"/>
  <c r="J128" i="83"/>
  <c r="I128" i="83"/>
  <c r="H128" i="83"/>
  <c r="G128" i="83"/>
  <c r="AE127" i="83"/>
  <c r="AD127" i="83"/>
  <c r="AC127" i="83"/>
  <c r="AB127" i="83"/>
  <c r="AA127" i="83"/>
  <c r="Z127" i="83"/>
  <c r="Y127" i="83"/>
  <c r="X127" i="83"/>
  <c r="W127" i="83"/>
  <c r="V127" i="83"/>
  <c r="U127" i="83"/>
  <c r="T127" i="83"/>
  <c r="S127" i="83"/>
  <c r="R127" i="83"/>
  <c r="Q127" i="83"/>
  <c r="P127" i="83"/>
  <c r="O127" i="83"/>
  <c r="N127" i="83"/>
  <c r="M127" i="83"/>
  <c r="L127" i="83"/>
  <c r="K127" i="83"/>
  <c r="J127" i="83"/>
  <c r="I127" i="83"/>
  <c r="H127" i="83"/>
  <c r="G127" i="83"/>
  <c r="AE126" i="83"/>
  <c r="AD126" i="83"/>
  <c r="AC126" i="83"/>
  <c r="AB126" i="83"/>
  <c r="AA126" i="83"/>
  <c r="Z126" i="83"/>
  <c r="Y126" i="83"/>
  <c r="X126" i="83"/>
  <c r="W126" i="83"/>
  <c r="V126" i="83"/>
  <c r="U126" i="83"/>
  <c r="T126" i="83"/>
  <c r="S126" i="83"/>
  <c r="R126" i="83"/>
  <c r="Q126" i="83"/>
  <c r="P126" i="83"/>
  <c r="O126" i="83"/>
  <c r="N126" i="83"/>
  <c r="M126" i="83"/>
  <c r="L126" i="83"/>
  <c r="K126" i="83"/>
  <c r="J126" i="83"/>
  <c r="I126" i="83"/>
  <c r="H126" i="83"/>
  <c r="G126" i="83"/>
  <c r="AE125" i="83"/>
  <c r="AD125" i="83"/>
  <c r="AC125" i="83"/>
  <c r="AB125" i="83"/>
  <c r="AA125" i="83"/>
  <c r="Z125" i="83"/>
  <c r="Y125" i="83"/>
  <c r="X125" i="83"/>
  <c r="W125" i="83"/>
  <c r="V125" i="83"/>
  <c r="U125" i="83"/>
  <c r="T125" i="83"/>
  <c r="S125" i="83"/>
  <c r="R125" i="83"/>
  <c r="Q125" i="83"/>
  <c r="P125" i="83"/>
  <c r="O125" i="83"/>
  <c r="N125" i="83"/>
  <c r="M125" i="83"/>
  <c r="L125" i="83"/>
  <c r="K125" i="83"/>
  <c r="J125" i="83"/>
  <c r="I125" i="83"/>
  <c r="H125" i="83"/>
  <c r="G125" i="83"/>
  <c r="AE118" i="83"/>
  <c r="AD118" i="83"/>
  <c r="AC118" i="83"/>
  <c r="AB118" i="83"/>
  <c r="AA118" i="83"/>
  <c r="Z118" i="83"/>
  <c r="Y118" i="83"/>
  <c r="X118" i="83"/>
  <c r="W118" i="83"/>
  <c r="V118" i="83"/>
  <c r="U118" i="83"/>
  <c r="T118" i="83"/>
  <c r="S118" i="83"/>
  <c r="R118" i="83"/>
  <c r="Q118" i="83"/>
  <c r="P118" i="83"/>
  <c r="O118" i="83"/>
  <c r="N118" i="83"/>
  <c r="M118" i="83"/>
  <c r="L118" i="83"/>
  <c r="K118" i="83"/>
  <c r="J118" i="83"/>
  <c r="I118" i="83"/>
  <c r="H118" i="83"/>
  <c r="G118" i="83"/>
  <c r="G119" i="83"/>
  <c r="AE114" i="83"/>
  <c r="AD114" i="83"/>
  <c r="AC114" i="83"/>
  <c r="AB114" i="83"/>
  <c r="AA114" i="83"/>
  <c r="Z114" i="83"/>
  <c r="Y114" i="83"/>
  <c r="X114" i="83"/>
  <c r="W114" i="83"/>
  <c r="V114" i="83"/>
  <c r="U114" i="83"/>
  <c r="T114" i="83"/>
  <c r="S114" i="83"/>
  <c r="R114" i="83"/>
  <c r="Q114" i="83"/>
  <c r="P114" i="83"/>
  <c r="O114" i="83"/>
  <c r="N114" i="83"/>
  <c r="M114" i="83"/>
  <c r="L114" i="83"/>
  <c r="K114" i="83"/>
  <c r="J114" i="83"/>
  <c r="I114" i="83"/>
  <c r="H114" i="83"/>
  <c r="G114" i="83"/>
  <c r="AE113" i="83"/>
  <c r="AD113" i="83"/>
  <c r="AC113" i="83"/>
  <c r="AB113" i="83"/>
  <c r="AA113" i="83"/>
  <c r="Z113" i="83"/>
  <c r="Y113" i="83"/>
  <c r="X113" i="83"/>
  <c r="W113" i="83"/>
  <c r="V113" i="83"/>
  <c r="U113" i="83"/>
  <c r="T113" i="83"/>
  <c r="S113" i="83"/>
  <c r="R113" i="83"/>
  <c r="Q113" i="83"/>
  <c r="P113" i="83"/>
  <c r="O113" i="83"/>
  <c r="N113" i="83"/>
  <c r="M113" i="83"/>
  <c r="L113" i="83"/>
  <c r="K113" i="83"/>
  <c r="J113" i="83"/>
  <c r="I113" i="83"/>
  <c r="H113" i="83"/>
  <c r="G113" i="83"/>
  <c r="AE112" i="83"/>
  <c r="AD112" i="83"/>
  <c r="AC112" i="83"/>
  <c r="AB112" i="83"/>
  <c r="AA112" i="83"/>
  <c r="Z112" i="83"/>
  <c r="Y112" i="83"/>
  <c r="X112" i="83"/>
  <c r="W112" i="83"/>
  <c r="V112" i="83"/>
  <c r="U112" i="83"/>
  <c r="T112" i="83"/>
  <c r="S112" i="83"/>
  <c r="R112" i="83"/>
  <c r="Q112" i="83"/>
  <c r="P112" i="83"/>
  <c r="O112" i="83"/>
  <c r="N112" i="83"/>
  <c r="M112" i="83"/>
  <c r="L112" i="83"/>
  <c r="K112" i="83"/>
  <c r="J112" i="83"/>
  <c r="I112" i="83"/>
  <c r="H112" i="83"/>
  <c r="G112" i="83"/>
  <c r="AE111" i="83"/>
  <c r="AD111" i="83"/>
  <c r="AC111" i="83"/>
  <c r="AB111" i="83"/>
  <c r="AA111" i="83"/>
  <c r="Z111" i="83"/>
  <c r="Y111" i="83"/>
  <c r="X111" i="83"/>
  <c r="W111" i="83"/>
  <c r="V111" i="83"/>
  <c r="U111" i="83"/>
  <c r="T111" i="83"/>
  <c r="S111" i="83"/>
  <c r="R111" i="83"/>
  <c r="Q111" i="83"/>
  <c r="P111" i="83"/>
  <c r="O111" i="83"/>
  <c r="N111" i="83"/>
  <c r="M111" i="83"/>
  <c r="L111" i="83"/>
  <c r="K111" i="83"/>
  <c r="J111" i="83"/>
  <c r="I111" i="83"/>
  <c r="H111" i="83"/>
  <c r="G111" i="83"/>
  <c r="AE55" i="84"/>
  <c r="AD55" i="84"/>
  <c r="AC55" i="84"/>
  <c r="AB55" i="84"/>
  <c r="AA55" i="84"/>
  <c r="Z55" i="84"/>
  <c r="Y55" i="84"/>
  <c r="X55" i="84"/>
  <c r="W55" i="84"/>
  <c r="V55" i="84"/>
  <c r="U55" i="84"/>
  <c r="T55" i="84"/>
  <c r="S55" i="84"/>
  <c r="R55" i="84"/>
  <c r="Q55" i="84"/>
  <c r="P55" i="84"/>
  <c r="O55" i="84"/>
  <c r="N55" i="84"/>
  <c r="M55" i="84"/>
  <c r="L55" i="84"/>
  <c r="K55" i="84"/>
  <c r="J55" i="84"/>
  <c r="I55" i="84"/>
  <c r="H55" i="84"/>
  <c r="G55" i="84"/>
  <c r="AE54" i="84"/>
  <c r="AD54" i="84"/>
  <c r="AC54" i="84"/>
  <c r="AB54" i="84"/>
  <c r="AA54" i="84"/>
  <c r="Z54" i="84"/>
  <c r="Y54" i="84"/>
  <c r="X54" i="84"/>
  <c r="W54" i="84"/>
  <c r="V54" i="84"/>
  <c r="U54" i="84"/>
  <c r="T54" i="84"/>
  <c r="S54" i="84"/>
  <c r="R54" i="84"/>
  <c r="Q54" i="84"/>
  <c r="P54" i="84"/>
  <c r="O54" i="84"/>
  <c r="N54" i="84"/>
  <c r="M54" i="84"/>
  <c r="L54" i="84"/>
  <c r="K54" i="84"/>
  <c r="J54" i="84"/>
  <c r="I54" i="84"/>
  <c r="H54" i="84"/>
  <c r="G54" i="84"/>
  <c r="AE53" i="84"/>
  <c r="AD53" i="84"/>
  <c r="AC53" i="84"/>
  <c r="AB53" i="84"/>
  <c r="AA53" i="84"/>
  <c r="Z53" i="84"/>
  <c r="Y53" i="84"/>
  <c r="X53" i="84"/>
  <c r="W53" i="84"/>
  <c r="V53" i="84"/>
  <c r="U53" i="84"/>
  <c r="T53" i="84"/>
  <c r="S53" i="84"/>
  <c r="R53" i="84"/>
  <c r="Q53" i="84"/>
  <c r="P53" i="84"/>
  <c r="O53" i="84"/>
  <c r="N53" i="84"/>
  <c r="M53" i="84"/>
  <c r="L53" i="84"/>
  <c r="K53" i="84"/>
  <c r="J53" i="84"/>
  <c r="I53" i="84"/>
  <c r="H53" i="84"/>
  <c r="G53" i="84"/>
  <c r="AE52" i="84"/>
  <c r="AD52" i="84"/>
  <c r="AC52" i="84"/>
  <c r="AB52" i="84"/>
  <c r="AA52" i="84"/>
  <c r="Z52" i="84"/>
  <c r="Y52" i="84"/>
  <c r="X52" i="84"/>
  <c r="W52" i="84"/>
  <c r="V52" i="84"/>
  <c r="U52" i="84"/>
  <c r="T52" i="84"/>
  <c r="S52" i="84"/>
  <c r="R52" i="84"/>
  <c r="Q52" i="84"/>
  <c r="P52" i="84"/>
  <c r="O52" i="84"/>
  <c r="N52" i="84"/>
  <c r="M52" i="84"/>
  <c r="L52" i="84"/>
  <c r="K52" i="84"/>
  <c r="J52" i="84"/>
  <c r="I52" i="84"/>
  <c r="H52" i="84"/>
  <c r="G52" i="84"/>
  <c r="J131" i="1" l="1"/>
  <c r="J134" i="1" s="1"/>
  <c r="K61" i="1"/>
  <c r="K131" i="1" s="1"/>
  <c r="K134" i="1" s="1"/>
  <c r="G130" i="83"/>
  <c r="K130" i="83"/>
  <c r="C5" i="1"/>
  <c r="C99" i="1" s="1"/>
  <c r="C5" i="61"/>
  <c r="C4" i="84"/>
  <c r="C4" i="80"/>
  <c r="J159" i="61"/>
  <c r="J182" i="61" s="1"/>
  <c r="J146" i="61"/>
  <c r="K181" i="61" s="1"/>
  <c r="J129" i="61"/>
  <c r="J180" i="61" s="1"/>
  <c r="J9" i="61"/>
  <c r="J168" i="61" s="1"/>
  <c r="C4" i="83" l="1"/>
  <c r="AE107" i="84"/>
  <c r="AD107" i="84"/>
  <c r="AC107" i="84"/>
  <c r="AB107" i="84"/>
  <c r="AA107" i="84"/>
  <c r="Z107" i="84"/>
  <c r="Y107" i="84"/>
  <c r="X107" i="84"/>
  <c r="W107" i="84"/>
  <c r="V107" i="84"/>
  <c r="U107" i="84"/>
  <c r="T107" i="84"/>
  <c r="S107" i="84"/>
  <c r="R107" i="84"/>
  <c r="Q107" i="84"/>
  <c r="P107" i="84"/>
  <c r="O107" i="84"/>
  <c r="N107" i="84"/>
  <c r="M107" i="84"/>
  <c r="L107" i="84"/>
  <c r="K107" i="84"/>
  <c r="J107" i="84"/>
  <c r="I107" i="84"/>
  <c r="H107" i="84"/>
  <c r="G107" i="84"/>
  <c r="AE106" i="84"/>
  <c r="AD106" i="84"/>
  <c r="AC106" i="84"/>
  <c r="AB106" i="84"/>
  <c r="AA106" i="84"/>
  <c r="Z106" i="84"/>
  <c r="Y106" i="84"/>
  <c r="X106" i="84"/>
  <c r="W106" i="84"/>
  <c r="V106" i="84"/>
  <c r="U106" i="84"/>
  <c r="T106" i="84"/>
  <c r="S106" i="84"/>
  <c r="R106" i="84"/>
  <c r="Q106" i="84"/>
  <c r="P106" i="84"/>
  <c r="O106" i="84"/>
  <c r="N106" i="84"/>
  <c r="M106" i="84"/>
  <c r="L106" i="84"/>
  <c r="K106" i="84"/>
  <c r="J106" i="84"/>
  <c r="I106" i="84"/>
  <c r="H106" i="84"/>
  <c r="G106" i="84"/>
  <c r="AE21" i="84"/>
  <c r="AD21" i="84"/>
  <c r="AC21" i="84"/>
  <c r="AB21" i="84"/>
  <c r="AA21" i="84"/>
  <c r="Z21" i="84"/>
  <c r="Y21" i="84"/>
  <c r="X21" i="84"/>
  <c r="W21" i="84"/>
  <c r="V21" i="84"/>
  <c r="U21" i="84"/>
  <c r="T21" i="84"/>
  <c r="S21" i="84"/>
  <c r="R21" i="84"/>
  <c r="Q21" i="84"/>
  <c r="P21" i="84"/>
  <c r="O21" i="84"/>
  <c r="N21" i="84"/>
  <c r="M21" i="84"/>
  <c r="L21" i="84"/>
  <c r="K21" i="84"/>
  <c r="J21" i="84"/>
  <c r="I21" i="84"/>
  <c r="H21" i="84"/>
  <c r="G21" i="84"/>
  <c r="AE20" i="84"/>
  <c r="AD20" i="84"/>
  <c r="AC20" i="84"/>
  <c r="AB20" i="84"/>
  <c r="AA20" i="84"/>
  <c r="Z20" i="84"/>
  <c r="Y20" i="84"/>
  <c r="X20" i="84"/>
  <c r="W20" i="84"/>
  <c r="V20" i="84"/>
  <c r="U20" i="84"/>
  <c r="T20" i="84"/>
  <c r="S20" i="84"/>
  <c r="R20" i="84"/>
  <c r="Q20" i="84"/>
  <c r="P20" i="84"/>
  <c r="O20" i="84"/>
  <c r="N20" i="84"/>
  <c r="M20" i="84"/>
  <c r="L20" i="84"/>
  <c r="K20" i="84"/>
  <c r="J20" i="84"/>
  <c r="I20" i="84"/>
  <c r="H20" i="84"/>
  <c r="G20" i="84"/>
  <c r="AE18" i="84"/>
  <c r="AD18" i="84"/>
  <c r="AC18" i="84"/>
  <c r="AB18" i="84"/>
  <c r="AA18" i="84"/>
  <c r="Z18" i="84"/>
  <c r="Y18" i="84"/>
  <c r="X18" i="84"/>
  <c r="W18" i="84"/>
  <c r="V18" i="84"/>
  <c r="U18" i="84"/>
  <c r="T18" i="84"/>
  <c r="S18" i="84"/>
  <c r="R18" i="84"/>
  <c r="Q18" i="84"/>
  <c r="P18" i="84"/>
  <c r="O18" i="84"/>
  <c r="N18" i="84"/>
  <c r="M18" i="84"/>
  <c r="L18" i="84"/>
  <c r="K18" i="84"/>
  <c r="J18" i="84"/>
  <c r="I18" i="84"/>
  <c r="G18" i="84"/>
  <c r="AE17" i="84"/>
  <c r="AD17" i="84"/>
  <c r="AC17" i="84"/>
  <c r="AB17" i="84"/>
  <c r="AA17" i="84"/>
  <c r="Z17" i="84"/>
  <c r="Y17" i="84"/>
  <c r="X17" i="84"/>
  <c r="W17" i="84"/>
  <c r="V17" i="84"/>
  <c r="U17" i="84"/>
  <c r="T17" i="84"/>
  <c r="S17" i="84"/>
  <c r="R17" i="84"/>
  <c r="Q17" i="84"/>
  <c r="P17" i="84"/>
  <c r="O17" i="84"/>
  <c r="N17" i="84"/>
  <c r="M17" i="84"/>
  <c r="L17" i="84"/>
  <c r="K17" i="84"/>
  <c r="J17" i="84"/>
  <c r="I17" i="84"/>
  <c r="G17" i="84"/>
  <c r="AE11" i="84"/>
  <c r="AD11" i="84"/>
  <c r="AC11" i="84"/>
  <c r="AB11" i="84"/>
  <c r="AA11" i="84"/>
  <c r="Z11" i="84"/>
  <c r="Y11" i="84"/>
  <c r="X11" i="84"/>
  <c r="W11" i="84"/>
  <c r="V11" i="84"/>
  <c r="U11" i="84"/>
  <c r="T11" i="84"/>
  <c r="S11" i="84"/>
  <c r="R11" i="84"/>
  <c r="Q11" i="84"/>
  <c r="P11" i="84"/>
  <c r="O11" i="84"/>
  <c r="N11" i="84"/>
  <c r="M11" i="84"/>
  <c r="L11" i="84"/>
  <c r="K11" i="84"/>
  <c r="J11" i="84"/>
  <c r="I11" i="84"/>
  <c r="H11" i="84"/>
  <c r="G11" i="84"/>
  <c r="AE7" i="84"/>
  <c r="AE83" i="84" s="1"/>
  <c r="AD7" i="84"/>
  <c r="AC7" i="84"/>
  <c r="AC83" i="84" s="1"/>
  <c r="AB7" i="84"/>
  <c r="AA7" i="84"/>
  <c r="AA83" i="84" s="1"/>
  <c r="Z7" i="84"/>
  <c r="Y7" i="84"/>
  <c r="X7" i="84"/>
  <c r="W7" i="84"/>
  <c r="W83" i="84" s="1"/>
  <c r="V7" i="84"/>
  <c r="U7" i="84"/>
  <c r="T7" i="84"/>
  <c r="T83" i="84" s="1"/>
  <c r="S7" i="84"/>
  <c r="S83" i="84" s="1"/>
  <c r="R7" i="84"/>
  <c r="Q7" i="84"/>
  <c r="P7" i="84"/>
  <c r="O7" i="84"/>
  <c r="O83" i="84" s="1"/>
  <c r="N7" i="84"/>
  <c r="M7" i="84"/>
  <c r="M83" i="84" s="1"/>
  <c r="L7" i="84"/>
  <c r="K7" i="84"/>
  <c r="K83" i="84" s="1"/>
  <c r="J7" i="84"/>
  <c r="I7" i="84"/>
  <c r="H7" i="84"/>
  <c r="G7" i="84"/>
  <c r="G83" i="84" s="1"/>
  <c r="C4" i="82"/>
  <c r="AE260" i="83"/>
  <c r="AD260" i="83"/>
  <c r="AC260" i="83"/>
  <c r="AB260" i="83"/>
  <c r="AA260" i="83"/>
  <c r="Z260" i="83"/>
  <c r="Y260" i="83"/>
  <c r="X260" i="83"/>
  <c r="W260" i="83"/>
  <c r="V260" i="83"/>
  <c r="U260" i="83"/>
  <c r="T260" i="83"/>
  <c r="S260" i="83"/>
  <c r="R260" i="83"/>
  <c r="Q260" i="83"/>
  <c r="P260" i="83"/>
  <c r="O260" i="83"/>
  <c r="N260" i="83"/>
  <c r="M260" i="83"/>
  <c r="L260" i="83"/>
  <c r="K260" i="83"/>
  <c r="J260" i="83"/>
  <c r="I260" i="83"/>
  <c r="H260" i="83"/>
  <c r="G260" i="83"/>
  <c r="AE259" i="83"/>
  <c r="AD259" i="83"/>
  <c r="AD262" i="83" s="1"/>
  <c r="AC259" i="83"/>
  <c r="AB259" i="83"/>
  <c r="AA259" i="83"/>
  <c r="Z259" i="83"/>
  <c r="Y259" i="83"/>
  <c r="X259" i="83"/>
  <c r="W259" i="83"/>
  <c r="V259" i="83"/>
  <c r="V262" i="83" s="1"/>
  <c r="U259" i="83"/>
  <c r="T259" i="83"/>
  <c r="S259" i="83"/>
  <c r="R259" i="83"/>
  <c r="R262" i="83" s="1"/>
  <c r="Q259" i="83"/>
  <c r="P259" i="83"/>
  <c r="O259" i="83"/>
  <c r="O262" i="83" s="1"/>
  <c r="N259" i="83"/>
  <c r="N262" i="83" s="1"/>
  <c r="M259" i="83"/>
  <c r="L259" i="83"/>
  <c r="K259" i="83"/>
  <c r="J259" i="83"/>
  <c r="I259" i="83"/>
  <c r="H259" i="83"/>
  <c r="G259" i="83"/>
  <c r="AE221" i="83"/>
  <c r="AD221" i="83"/>
  <c r="AC221" i="83"/>
  <c r="AB221" i="83"/>
  <c r="AA221" i="83"/>
  <c r="Z221" i="83"/>
  <c r="Y221" i="83"/>
  <c r="X221" i="83"/>
  <c r="W221" i="83"/>
  <c r="V221" i="83"/>
  <c r="U221" i="83"/>
  <c r="T221" i="83"/>
  <c r="S221" i="83"/>
  <c r="R221" i="83"/>
  <c r="Q221" i="83"/>
  <c r="P221" i="83"/>
  <c r="O221" i="83"/>
  <c r="N221" i="83"/>
  <c r="M221" i="83"/>
  <c r="L221" i="83"/>
  <c r="K221" i="83"/>
  <c r="J221" i="83"/>
  <c r="I221" i="83"/>
  <c r="H221" i="83"/>
  <c r="G221" i="83"/>
  <c r="AE220" i="83"/>
  <c r="AD220" i="83"/>
  <c r="AC220" i="83"/>
  <c r="AB220" i="83"/>
  <c r="AA220" i="83"/>
  <c r="Z220" i="83"/>
  <c r="Y220" i="83"/>
  <c r="X220" i="83"/>
  <c r="W220" i="83"/>
  <c r="V220" i="83"/>
  <c r="U220" i="83"/>
  <c r="T220" i="83"/>
  <c r="S220" i="83"/>
  <c r="R220" i="83"/>
  <c r="Q220" i="83"/>
  <c r="P220" i="83"/>
  <c r="O220" i="83"/>
  <c r="N220" i="83"/>
  <c r="M220" i="83"/>
  <c r="L220" i="83"/>
  <c r="K220" i="83"/>
  <c r="J220" i="83"/>
  <c r="I220" i="83"/>
  <c r="H220" i="83"/>
  <c r="G220" i="83"/>
  <c r="AE219" i="83"/>
  <c r="AD219" i="83"/>
  <c r="AC219" i="83"/>
  <c r="AB219" i="83"/>
  <c r="AA219" i="83"/>
  <c r="Z219" i="83"/>
  <c r="Y219" i="83"/>
  <c r="X219" i="83"/>
  <c r="W219" i="83"/>
  <c r="V219" i="83"/>
  <c r="U219" i="83"/>
  <c r="T219" i="83"/>
  <c r="S219" i="83"/>
  <c r="R219" i="83"/>
  <c r="Q219" i="83"/>
  <c r="P219" i="83"/>
  <c r="O219" i="83"/>
  <c r="N219" i="83"/>
  <c r="M219" i="83"/>
  <c r="L219" i="83"/>
  <c r="K219" i="83"/>
  <c r="J219" i="83"/>
  <c r="I219" i="83"/>
  <c r="H219" i="83"/>
  <c r="G219" i="83"/>
  <c r="AE218" i="83"/>
  <c r="AD218" i="83"/>
  <c r="AC218" i="83"/>
  <c r="AB218" i="83"/>
  <c r="AA218" i="83"/>
  <c r="Z218" i="83"/>
  <c r="Y218" i="83"/>
  <c r="X218" i="83"/>
  <c r="W218" i="83"/>
  <c r="V218" i="83"/>
  <c r="U218" i="83"/>
  <c r="T218" i="83"/>
  <c r="S218" i="83"/>
  <c r="R218" i="83"/>
  <c r="Q218" i="83"/>
  <c r="P218" i="83"/>
  <c r="O218" i="83"/>
  <c r="N218" i="83"/>
  <c r="M218" i="83"/>
  <c r="L218" i="83"/>
  <c r="K218" i="83"/>
  <c r="J218" i="83"/>
  <c r="I218" i="83"/>
  <c r="H218" i="83"/>
  <c r="G218" i="83"/>
  <c r="AE217" i="83"/>
  <c r="AD217" i="83"/>
  <c r="AC217" i="83"/>
  <c r="AB217" i="83"/>
  <c r="AA217" i="83"/>
  <c r="Z217" i="83"/>
  <c r="Y217" i="83"/>
  <c r="X217" i="83"/>
  <c r="W217" i="83"/>
  <c r="V217" i="83"/>
  <c r="U217" i="83"/>
  <c r="T217" i="83"/>
  <c r="S217" i="83"/>
  <c r="R217" i="83"/>
  <c r="Q217" i="83"/>
  <c r="P217" i="83"/>
  <c r="O217" i="83"/>
  <c r="N217" i="83"/>
  <c r="M217" i="83"/>
  <c r="L217" i="83"/>
  <c r="K217" i="83"/>
  <c r="J217" i="83"/>
  <c r="I217" i="83"/>
  <c r="H217" i="83"/>
  <c r="G217" i="83"/>
  <c r="AE216" i="83"/>
  <c r="AD216" i="83"/>
  <c r="AC216" i="83"/>
  <c r="AB216" i="83"/>
  <c r="AA216" i="83"/>
  <c r="Z216" i="83"/>
  <c r="Y216" i="83"/>
  <c r="X216" i="83"/>
  <c r="W216" i="83"/>
  <c r="V216" i="83"/>
  <c r="U216" i="83"/>
  <c r="T216" i="83"/>
  <c r="S216" i="83"/>
  <c r="R216" i="83"/>
  <c r="Q216" i="83"/>
  <c r="P216" i="83"/>
  <c r="O216" i="83"/>
  <c r="N216" i="83"/>
  <c r="M216" i="83"/>
  <c r="L216" i="83"/>
  <c r="K216" i="83"/>
  <c r="J216" i="83"/>
  <c r="I216" i="83"/>
  <c r="H216" i="83"/>
  <c r="AE208" i="83"/>
  <c r="AD208" i="83"/>
  <c r="AC208" i="83"/>
  <c r="AB208" i="83"/>
  <c r="AA208" i="83"/>
  <c r="Z208" i="83"/>
  <c r="Y208" i="83"/>
  <c r="X208" i="83"/>
  <c r="W208" i="83"/>
  <c r="V208" i="83"/>
  <c r="U208" i="83"/>
  <c r="T208" i="83"/>
  <c r="S208" i="83"/>
  <c r="R208" i="83"/>
  <c r="Q208" i="83"/>
  <c r="P208" i="83"/>
  <c r="O208" i="83"/>
  <c r="N208" i="83"/>
  <c r="M208" i="83"/>
  <c r="L208" i="83"/>
  <c r="K208" i="83"/>
  <c r="J208" i="83"/>
  <c r="I208" i="83"/>
  <c r="H208" i="83"/>
  <c r="G208" i="83"/>
  <c r="AE207" i="83"/>
  <c r="AD207" i="83"/>
  <c r="AC207" i="83"/>
  <c r="AB207" i="83"/>
  <c r="AA207" i="83"/>
  <c r="Z207" i="83"/>
  <c r="Y207" i="83"/>
  <c r="X207" i="83"/>
  <c r="W207" i="83"/>
  <c r="V207" i="83"/>
  <c r="U207" i="83"/>
  <c r="T207" i="83"/>
  <c r="S207" i="83"/>
  <c r="R207" i="83"/>
  <c r="Q207" i="83"/>
  <c r="P207" i="83"/>
  <c r="O207" i="83"/>
  <c r="N207" i="83"/>
  <c r="M207" i="83"/>
  <c r="L207" i="83"/>
  <c r="K207" i="83"/>
  <c r="J207" i="83"/>
  <c r="I207" i="83"/>
  <c r="H207" i="83"/>
  <c r="G207" i="83"/>
  <c r="AE206" i="83"/>
  <c r="AD206" i="83"/>
  <c r="AC206" i="83"/>
  <c r="AB206" i="83"/>
  <c r="AA206" i="83"/>
  <c r="Z206" i="83"/>
  <c r="Y206" i="83"/>
  <c r="X206" i="83"/>
  <c r="W206" i="83"/>
  <c r="V206" i="83"/>
  <c r="U206" i="83"/>
  <c r="T206" i="83"/>
  <c r="S206" i="83"/>
  <c r="R206" i="83"/>
  <c r="Q206" i="83"/>
  <c r="P206" i="83"/>
  <c r="O206" i="83"/>
  <c r="N206" i="83"/>
  <c r="M206" i="83"/>
  <c r="L206" i="83"/>
  <c r="K206" i="83"/>
  <c r="J206" i="83"/>
  <c r="I206" i="83"/>
  <c r="H206" i="83"/>
  <c r="G206" i="83"/>
  <c r="AE205" i="83"/>
  <c r="AD205" i="83"/>
  <c r="AC205" i="83"/>
  <c r="AB205" i="83"/>
  <c r="AA205" i="83"/>
  <c r="Z205" i="83"/>
  <c r="Y205" i="83"/>
  <c r="X205" i="83"/>
  <c r="W205" i="83"/>
  <c r="V205" i="83"/>
  <c r="U205" i="83"/>
  <c r="T205" i="83"/>
  <c r="S205" i="83"/>
  <c r="R205" i="83"/>
  <c r="Q205" i="83"/>
  <c r="P205" i="83"/>
  <c r="O205" i="83"/>
  <c r="N205" i="83"/>
  <c r="M205" i="83"/>
  <c r="L205" i="83"/>
  <c r="K205" i="83"/>
  <c r="J205" i="83"/>
  <c r="I205" i="83"/>
  <c r="H205" i="83"/>
  <c r="G205" i="83"/>
  <c r="AE204" i="83"/>
  <c r="AD204" i="83"/>
  <c r="AC204" i="83"/>
  <c r="AB204" i="83"/>
  <c r="AA204" i="83"/>
  <c r="Z204" i="83"/>
  <c r="Y204" i="83"/>
  <c r="X204" i="83"/>
  <c r="W204" i="83"/>
  <c r="V204" i="83"/>
  <c r="U204" i="83"/>
  <c r="T204" i="83"/>
  <c r="S204" i="83"/>
  <c r="R204" i="83"/>
  <c r="Q204" i="83"/>
  <c r="P204" i="83"/>
  <c r="O204" i="83"/>
  <c r="N204" i="83"/>
  <c r="M204" i="83"/>
  <c r="L204" i="83"/>
  <c r="K204" i="83"/>
  <c r="J204" i="83"/>
  <c r="I204" i="83"/>
  <c r="H204" i="83"/>
  <c r="G204" i="83"/>
  <c r="AE203" i="83"/>
  <c r="AD203" i="83"/>
  <c r="AC203" i="83"/>
  <c r="AB203" i="83"/>
  <c r="AA203" i="83"/>
  <c r="Z203" i="83"/>
  <c r="Y203" i="83"/>
  <c r="X203" i="83"/>
  <c r="W203" i="83"/>
  <c r="V203" i="83"/>
  <c r="U203" i="83"/>
  <c r="T203" i="83"/>
  <c r="S203" i="83"/>
  <c r="R203" i="83"/>
  <c r="Q203" i="83"/>
  <c r="P203" i="83"/>
  <c r="O203" i="83"/>
  <c r="N203" i="83"/>
  <c r="M203" i="83"/>
  <c r="L203" i="83"/>
  <c r="K203" i="83"/>
  <c r="J203" i="83"/>
  <c r="I203" i="83"/>
  <c r="H203" i="83"/>
  <c r="G203" i="83"/>
  <c r="AE202" i="83"/>
  <c r="AD202" i="83"/>
  <c r="AC202" i="83"/>
  <c r="AB202" i="83"/>
  <c r="AA202" i="83"/>
  <c r="Z202" i="83"/>
  <c r="Y202" i="83"/>
  <c r="X202" i="83"/>
  <c r="W202" i="83"/>
  <c r="V202" i="83"/>
  <c r="U202" i="83"/>
  <c r="T202" i="83"/>
  <c r="S202" i="83"/>
  <c r="R202" i="83"/>
  <c r="Q202" i="83"/>
  <c r="P202" i="83"/>
  <c r="O202" i="83"/>
  <c r="N202" i="83"/>
  <c r="M202" i="83"/>
  <c r="L202" i="83"/>
  <c r="K202" i="83"/>
  <c r="J202" i="83"/>
  <c r="I202" i="83"/>
  <c r="H202" i="83"/>
  <c r="G202" i="83"/>
  <c r="AE201" i="83"/>
  <c r="AD201" i="83"/>
  <c r="AC201" i="83"/>
  <c r="AB201" i="83"/>
  <c r="AA201" i="83"/>
  <c r="Z201" i="83"/>
  <c r="Y201" i="83"/>
  <c r="X201" i="83"/>
  <c r="W201" i="83"/>
  <c r="V201" i="83"/>
  <c r="U201" i="83"/>
  <c r="T201" i="83"/>
  <c r="S201" i="83"/>
  <c r="R201" i="83"/>
  <c r="Q201" i="83"/>
  <c r="P201" i="83"/>
  <c r="O201" i="83"/>
  <c r="N201" i="83"/>
  <c r="M201" i="83"/>
  <c r="L201" i="83"/>
  <c r="K201" i="83"/>
  <c r="J201" i="83"/>
  <c r="I201" i="83"/>
  <c r="H201" i="83"/>
  <c r="G201" i="83"/>
  <c r="AE200" i="83"/>
  <c r="AD200" i="83"/>
  <c r="AC200" i="83"/>
  <c r="AB200" i="83"/>
  <c r="AA200" i="83"/>
  <c r="Z200" i="83"/>
  <c r="Y200" i="83"/>
  <c r="X200" i="83"/>
  <c r="W200" i="83"/>
  <c r="V200" i="83"/>
  <c r="U200" i="83"/>
  <c r="T200" i="83"/>
  <c r="S200" i="83"/>
  <c r="R200" i="83"/>
  <c r="Q200" i="83"/>
  <c r="P200" i="83"/>
  <c r="O200" i="83"/>
  <c r="N200" i="83"/>
  <c r="M200" i="83"/>
  <c r="L200" i="83"/>
  <c r="K200" i="83"/>
  <c r="J200" i="83"/>
  <c r="I200" i="83"/>
  <c r="H200" i="83"/>
  <c r="G200" i="83"/>
  <c r="AE199" i="83"/>
  <c r="AD199" i="83"/>
  <c r="AC199" i="83"/>
  <c r="AB199" i="83"/>
  <c r="AA199" i="83"/>
  <c r="Z199" i="83"/>
  <c r="Y199" i="83"/>
  <c r="X199" i="83"/>
  <c r="W199" i="83"/>
  <c r="V199" i="83"/>
  <c r="U199" i="83"/>
  <c r="T199" i="83"/>
  <c r="S199" i="83"/>
  <c r="R199" i="83"/>
  <c r="Q199" i="83"/>
  <c r="P199" i="83"/>
  <c r="O199" i="83"/>
  <c r="N199" i="83"/>
  <c r="M199" i="83"/>
  <c r="L199" i="83"/>
  <c r="K199" i="83"/>
  <c r="J199" i="83"/>
  <c r="I199" i="83"/>
  <c r="H199" i="83"/>
  <c r="AE191" i="83"/>
  <c r="AD191" i="83"/>
  <c r="AC191" i="83"/>
  <c r="AB191" i="83"/>
  <c r="AA191" i="83"/>
  <c r="Z191" i="83"/>
  <c r="Y191" i="83"/>
  <c r="X191" i="83"/>
  <c r="W191" i="83"/>
  <c r="V191" i="83"/>
  <c r="U191" i="83"/>
  <c r="T191" i="83"/>
  <c r="S191" i="83"/>
  <c r="R191" i="83"/>
  <c r="Q191" i="83"/>
  <c r="P191" i="83"/>
  <c r="O191" i="83"/>
  <c r="N191" i="83"/>
  <c r="M191" i="83"/>
  <c r="L191" i="83"/>
  <c r="K191" i="83"/>
  <c r="J191" i="83"/>
  <c r="I191" i="83"/>
  <c r="H191" i="83"/>
  <c r="G191" i="83"/>
  <c r="AE190" i="83"/>
  <c r="AD190" i="83"/>
  <c r="AC190" i="83"/>
  <c r="AB190" i="83"/>
  <c r="AA190" i="83"/>
  <c r="Z190" i="83"/>
  <c r="Y190" i="83"/>
  <c r="X190" i="83"/>
  <c r="W190" i="83"/>
  <c r="V190" i="83"/>
  <c r="U190" i="83"/>
  <c r="T190" i="83"/>
  <c r="S190" i="83"/>
  <c r="R190" i="83"/>
  <c r="Q190" i="83"/>
  <c r="P190" i="83"/>
  <c r="O190" i="83"/>
  <c r="N190" i="83"/>
  <c r="M190" i="83"/>
  <c r="L190" i="83"/>
  <c r="K190" i="83"/>
  <c r="J190" i="83"/>
  <c r="I190" i="83"/>
  <c r="H190" i="83"/>
  <c r="G190" i="83"/>
  <c r="AE189" i="83"/>
  <c r="AD189" i="83"/>
  <c r="AC189" i="83"/>
  <c r="AB189" i="83"/>
  <c r="AA189" i="83"/>
  <c r="Z189" i="83"/>
  <c r="Y189" i="83"/>
  <c r="X189" i="83"/>
  <c r="W189" i="83"/>
  <c r="V189" i="83"/>
  <c r="U189" i="83"/>
  <c r="T189" i="83"/>
  <c r="S189" i="83"/>
  <c r="R189" i="83"/>
  <c r="Q189" i="83"/>
  <c r="P189" i="83"/>
  <c r="O189" i="83"/>
  <c r="N189" i="83"/>
  <c r="M189" i="83"/>
  <c r="L189" i="83"/>
  <c r="K189" i="83"/>
  <c r="J189" i="83"/>
  <c r="I189" i="83"/>
  <c r="H189" i="83"/>
  <c r="G189" i="83"/>
  <c r="AE188" i="83"/>
  <c r="AD188" i="83"/>
  <c r="AC188" i="83"/>
  <c r="AB188" i="83"/>
  <c r="AA188" i="83"/>
  <c r="Z188" i="83"/>
  <c r="Y188" i="83"/>
  <c r="X188" i="83"/>
  <c r="W188" i="83"/>
  <c r="V188" i="83"/>
  <c r="U188" i="83"/>
  <c r="T188" i="83"/>
  <c r="S188" i="83"/>
  <c r="R188" i="83"/>
  <c r="Q188" i="83"/>
  <c r="P188" i="83"/>
  <c r="O188" i="83"/>
  <c r="N188" i="83"/>
  <c r="M188" i="83"/>
  <c r="L188" i="83"/>
  <c r="K188" i="83"/>
  <c r="J188" i="83"/>
  <c r="I188" i="83"/>
  <c r="H188" i="83"/>
  <c r="G188" i="83"/>
  <c r="AE179" i="83"/>
  <c r="AD179" i="83"/>
  <c r="AC179" i="83"/>
  <c r="AB179" i="83"/>
  <c r="AA179" i="83"/>
  <c r="Z179" i="83"/>
  <c r="Y179" i="83"/>
  <c r="X179" i="83"/>
  <c r="W179" i="83"/>
  <c r="V179" i="83"/>
  <c r="U179" i="83"/>
  <c r="T179" i="83"/>
  <c r="S179" i="83"/>
  <c r="R179" i="83"/>
  <c r="Q179" i="83"/>
  <c r="P179" i="83"/>
  <c r="O179" i="83"/>
  <c r="N179" i="83"/>
  <c r="M179" i="83"/>
  <c r="L179" i="83"/>
  <c r="K179" i="83"/>
  <c r="J179" i="83"/>
  <c r="I179" i="83"/>
  <c r="H179" i="83"/>
  <c r="G179" i="83"/>
  <c r="AE178" i="83"/>
  <c r="AD178" i="83"/>
  <c r="AC178" i="83"/>
  <c r="AB178" i="83"/>
  <c r="AA178" i="83"/>
  <c r="Z178" i="83"/>
  <c r="Y178" i="83"/>
  <c r="X178" i="83"/>
  <c r="W178" i="83"/>
  <c r="V178" i="83"/>
  <c r="U178" i="83"/>
  <c r="T178" i="83"/>
  <c r="S178" i="83"/>
  <c r="R178" i="83"/>
  <c r="Q178" i="83"/>
  <c r="P178" i="83"/>
  <c r="O178" i="83"/>
  <c r="N178" i="83"/>
  <c r="M178" i="83"/>
  <c r="L178" i="83"/>
  <c r="K178" i="83"/>
  <c r="J178" i="83"/>
  <c r="I178" i="83"/>
  <c r="H178" i="83"/>
  <c r="G178" i="83"/>
  <c r="AE177" i="83"/>
  <c r="AD177" i="83"/>
  <c r="AC177" i="83"/>
  <c r="AB177" i="83"/>
  <c r="AA177" i="83"/>
  <c r="Z177" i="83"/>
  <c r="Y177" i="83"/>
  <c r="X177" i="83"/>
  <c r="W177" i="83"/>
  <c r="V177" i="83"/>
  <c r="U177" i="83"/>
  <c r="T177" i="83"/>
  <c r="S177" i="83"/>
  <c r="R177" i="83"/>
  <c r="Q177" i="83"/>
  <c r="P177" i="83"/>
  <c r="O177" i="83"/>
  <c r="N177" i="83"/>
  <c r="M177" i="83"/>
  <c r="L177" i="83"/>
  <c r="K177" i="83"/>
  <c r="J177" i="83"/>
  <c r="I177" i="83"/>
  <c r="H177" i="83"/>
  <c r="G177" i="83"/>
  <c r="AE176" i="83"/>
  <c r="AD176" i="83"/>
  <c r="AC176" i="83"/>
  <c r="AB176" i="83"/>
  <c r="AA176" i="83"/>
  <c r="Z176" i="83"/>
  <c r="Y176" i="83"/>
  <c r="X176" i="83"/>
  <c r="W176" i="83"/>
  <c r="V176" i="83"/>
  <c r="U176" i="83"/>
  <c r="T176" i="83"/>
  <c r="S176" i="83"/>
  <c r="R176" i="83"/>
  <c r="Q176" i="83"/>
  <c r="P176" i="83"/>
  <c r="O176" i="83"/>
  <c r="N176" i="83"/>
  <c r="M176" i="83"/>
  <c r="L176" i="83"/>
  <c r="K176" i="83"/>
  <c r="J176" i="83"/>
  <c r="I176" i="83"/>
  <c r="H176" i="83"/>
  <c r="G176" i="83"/>
  <c r="AE175" i="83"/>
  <c r="AD175" i="83"/>
  <c r="AC175" i="83"/>
  <c r="AB175" i="83"/>
  <c r="AA175" i="83"/>
  <c r="Z175" i="83"/>
  <c r="Y175" i="83"/>
  <c r="X175" i="83"/>
  <c r="W175" i="83"/>
  <c r="V175" i="83"/>
  <c r="U175" i="83"/>
  <c r="T175" i="83"/>
  <c r="S175" i="83"/>
  <c r="R175" i="83"/>
  <c r="Q175" i="83"/>
  <c r="P175" i="83"/>
  <c r="O175" i="83"/>
  <c r="N175" i="83"/>
  <c r="M175" i="83"/>
  <c r="L175" i="83"/>
  <c r="K175" i="83"/>
  <c r="J175" i="83"/>
  <c r="I175" i="83"/>
  <c r="H175" i="83"/>
  <c r="G175" i="83"/>
  <c r="AE156" i="83"/>
  <c r="AD156" i="83"/>
  <c r="AC156" i="83"/>
  <c r="AB156" i="83"/>
  <c r="AA156" i="83"/>
  <c r="Z156" i="83"/>
  <c r="Y156" i="83"/>
  <c r="X156" i="83"/>
  <c r="W156" i="83"/>
  <c r="V156" i="83"/>
  <c r="U156" i="83"/>
  <c r="T156" i="83"/>
  <c r="S156" i="83"/>
  <c r="R156" i="83"/>
  <c r="Q156" i="83"/>
  <c r="P156" i="83"/>
  <c r="O156" i="83"/>
  <c r="N156" i="83"/>
  <c r="M156" i="83"/>
  <c r="L156" i="83"/>
  <c r="K156" i="83"/>
  <c r="J156" i="83"/>
  <c r="I156" i="83"/>
  <c r="H156" i="83"/>
  <c r="G156" i="83"/>
  <c r="AE155" i="83"/>
  <c r="AD155" i="83"/>
  <c r="AC155" i="83"/>
  <c r="AB155" i="83"/>
  <c r="AA155" i="83"/>
  <c r="Z155" i="83"/>
  <c r="Y155" i="83"/>
  <c r="X155" i="83"/>
  <c r="W155" i="83"/>
  <c r="V155" i="83"/>
  <c r="U155" i="83"/>
  <c r="T155" i="83"/>
  <c r="S155" i="83"/>
  <c r="R155" i="83"/>
  <c r="Q155" i="83"/>
  <c r="P155" i="83"/>
  <c r="O155" i="83"/>
  <c r="N155" i="83"/>
  <c r="M155" i="83"/>
  <c r="L155" i="83"/>
  <c r="K155" i="83"/>
  <c r="J155" i="83"/>
  <c r="I155" i="83"/>
  <c r="H155" i="83"/>
  <c r="G155" i="83"/>
  <c r="AE154" i="83"/>
  <c r="AD154" i="83"/>
  <c r="AC154" i="83"/>
  <c r="AB154" i="83"/>
  <c r="AA154" i="83"/>
  <c r="Z154" i="83"/>
  <c r="Y154" i="83"/>
  <c r="X154" i="83"/>
  <c r="W154" i="83"/>
  <c r="V154" i="83"/>
  <c r="U154" i="83"/>
  <c r="T154" i="83"/>
  <c r="S154" i="83"/>
  <c r="R154" i="83"/>
  <c r="Q154" i="83"/>
  <c r="P154" i="83"/>
  <c r="O154" i="83"/>
  <c r="N154" i="83"/>
  <c r="M154" i="83"/>
  <c r="L154" i="83"/>
  <c r="K154" i="83"/>
  <c r="J154" i="83"/>
  <c r="I154" i="83"/>
  <c r="H154" i="83"/>
  <c r="G154" i="83"/>
  <c r="AE153" i="83"/>
  <c r="AD153" i="83"/>
  <c r="AC153" i="83"/>
  <c r="AB153" i="83"/>
  <c r="AA153" i="83"/>
  <c r="Z153" i="83"/>
  <c r="Y153" i="83"/>
  <c r="X153" i="83"/>
  <c r="W153" i="83"/>
  <c r="V153" i="83"/>
  <c r="U153" i="83"/>
  <c r="T153" i="83"/>
  <c r="S153" i="83"/>
  <c r="R153" i="83"/>
  <c r="Q153" i="83"/>
  <c r="P153" i="83"/>
  <c r="O153" i="83"/>
  <c r="N153" i="83"/>
  <c r="M153" i="83"/>
  <c r="L153" i="83"/>
  <c r="K153" i="83"/>
  <c r="J153" i="83"/>
  <c r="I153" i="83"/>
  <c r="H153" i="83"/>
  <c r="G153" i="83"/>
  <c r="AE144" i="83"/>
  <c r="AD144" i="83"/>
  <c r="AC144" i="83"/>
  <c r="AB144" i="83"/>
  <c r="AA144" i="83"/>
  <c r="Z144" i="83"/>
  <c r="Y144" i="83"/>
  <c r="X144" i="83"/>
  <c r="W144" i="83"/>
  <c r="V144" i="83"/>
  <c r="U144" i="83"/>
  <c r="T144" i="83"/>
  <c r="S144" i="83"/>
  <c r="R144" i="83"/>
  <c r="Q144" i="83"/>
  <c r="P144" i="83"/>
  <c r="O144" i="83"/>
  <c r="N144" i="83"/>
  <c r="M144" i="83"/>
  <c r="L144" i="83"/>
  <c r="K144" i="83"/>
  <c r="J144" i="83"/>
  <c r="I144" i="83"/>
  <c r="H144" i="83"/>
  <c r="G144" i="83"/>
  <c r="AE143" i="83"/>
  <c r="AD143" i="83"/>
  <c r="AC143" i="83"/>
  <c r="AB143" i="83"/>
  <c r="AA143" i="83"/>
  <c r="Z143" i="83"/>
  <c r="Y143" i="83"/>
  <c r="X143" i="83"/>
  <c r="W143" i="83"/>
  <c r="V143" i="83"/>
  <c r="U143" i="83"/>
  <c r="T143" i="83"/>
  <c r="S143" i="83"/>
  <c r="R143" i="83"/>
  <c r="Q143" i="83"/>
  <c r="P143" i="83"/>
  <c r="O143" i="83"/>
  <c r="N143" i="83"/>
  <c r="M143" i="83"/>
  <c r="L143" i="83"/>
  <c r="K143" i="83"/>
  <c r="J143" i="83"/>
  <c r="I143" i="83"/>
  <c r="H143" i="83"/>
  <c r="G143" i="83"/>
  <c r="AE142" i="83"/>
  <c r="AD142" i="83"/>
  <c r="AC142" i="83"/>
  <c r="AB142" i="83"/>
  <c r="AA142" i="83"/>
  <c r="Z142" i="83"/>
  <c r="Y142" i="83"/>
  <c r="X142" i="83"/>
  <c r="W142" i="83"/>
  <c r="V142" i="83"/>
  <c r="U142" i="83"/>
  <c r="T142" i="83"/>
  <c r="S142" i="83"/>
  <c r="R142" i="83"/>
  <c r="Q142" i="83"/>
  <c r="P142" i="83"/>
  <c r="O142" i="83"/>
  <c r="N142" i="83"/>
  <c r="M142" i="83"/>
  <c r="L142" i="83"/>
  <c r="K142" i="83"/>
  <c r="J142" i="83"/>
  <c r="I142" i="83"/>
  <c r="H142" i="83"/>
  <c r="G142" i="83"/>
  <c r="AE141" i="83"/>
  <c r="AD141" i="83"/>
  <c r="AC141" i="83"/>
  <c r="AB141" i="83"/>
  <c r="AA141" i="83"/>
  <c r="Z141" i="83"/>
  <c r="Y141" i="83"/>
  <c r="X141" i="83"/>
  <c r="W141" i="83"/>
  <c r="V141" i="83"/>
  <c r="U141" i="83"/>
  <c r="T141" i="83"/>
  <c r="S141" i="83"/>
  <c r="R141" i="83"/>
  <c r="Q141" i="83"/>
  <c r="P141" i="83"/>
  <c r="O141" i="83"/>
  <c r="N141" i="83"/>
  <c r="M141" i="83"/>
  <c r="L141" i="83"/>
  <c r="K141" i="83"/>
  <c r="J141" i="83"/>
  <c r="I141" i="83"/>
  <c r="H141" i="83"/>
  <c r="G141" i="83"/>
  <c r="O130" i="83"/>
  <c r="Z130" i="83"/>
  <c r="J130" i="83"/>
  <c r="AE122" i="83"/>
  <c r="AD122" i="83"/>
  <c r="AC122" i="83"/>
  <c r="AB122" i="83"/>
  <c r="AA122" i="83"/>
  <c r="Z122" i="83"/>
  <c r="Y122" i="83"/>
  <c r="X122" i="83"/>
  <c r="W122" i="83"/>
  <c r="V122" i="83"/>
  <c r="U122" i="83"/>
  <c r="T122" i="83"/>
  <c r="S122" i="83"/>
  <c r="R122" i="83"/>
  <c r="Q122" i="83"/>
  <c r="P122" i="83"/>
  <c r="O122" i="83"/>
  <c r="N122" i="83"/>
  <c r="M122" i="83"/>
  <c r="L122" i="83"/>
  <c r="K122" i="83"/>
  <c r="J122" i="83"/>
  <c r="I122" i="83"/>
  <c r="H122" i="83"/>
  <c r="G122" i="83"/>
  <c r="AE121" i="83"/>
  <c r="AD121" i="83"/>
  <c r="AC121" i="83"/>
  <c r="AB121" i="83"/>
  <c r="AA121" i="83"/>
  <c r="Z121" i="83"/>
  <c r="Y121" i="83"/>
  <c r="X121" i="83"/>
  <c r="W121" i="83"/>
  <c r="V121" i="83"/>
  <c r="U121" i="83"/>
  <c r="T121" i="83"/>
  <c r="S121" i="83"/>
  <c r="R121" i="83"/>
  <c r="Q121" i="83"/>
  <c r="P121" i="83"/>
  <c r="O121" i="83"/>
  <c r="N121" i="83"/>
  <c r="M121" i="83"/>
  <c r="L121" i="83"/>
  <c r="K121" i="83"/>
  <c r="J121" i="83"/>
  <c r="I121" i="83"/>
  <c r="H121" i="83"/>
  <c r="G121" i="83"/>
  <c r="AE120" i="83"/>
  <c r="AD120" i="83"/>
  <c r="AC120" i="83"/>
  <c r="AB120" i="83"/>
  <c r="AA120" i="83"/>
  <c r="Z120" i="83"/>
  <c r="Y120" i="83"/>
  <c r="X120" i="83"/>
  <c r="W120" i="83"/>
  <c r="V120" i="83"/>
  <c r="U120" i="83"/>
  <c r="T120" i="83"/>
  <c r="S120" i="83"/>
  <c r="R120" i="83"/>
  <c r="Q120" i="83"/>
  <c r="P120" i="83"/>
  <c r="O120" i="83"/>
  <c r="N120" i="83"/>
  <c r="M120" i="83"/>
  <c r="L120" i="83"/>
  <c r="K120" i="83"/>
  <c r="J120" i="83"/>
  <c r="I120" i="83"/>
  <c r="H120" i="83"/>
  <c r="G120" i="83"/>
  <c r="AE119" i="83"/>
  <c r="AD119" i="83"/>
  <c r="AC119" i="83"/>
  <c r="AB119" i="83"/>
  <c r="AA119" i="83"/>
  <c r="Z119" i="83"/>
  <c r="Y119" i="83"/>
  <c r="X119" i="83"/>
  <c r="W119" i="83"/>
  <c r="V119" i="83"/>
  <c r="U119" i="83"/>
  <c r="T119" i="83"/>
  <c r="S119" i="83"/>
  <c r="R119" i="83"/>
  <c r="Q119" i="83"/>
  <c r="P119" i="83"/>
  <c r="O119" i="83"/>
  <c r="N119" i="83"/>
  <c r="M119" i="83"/>
  <c r="L119" i="83"/>
  <c r="K119" i="83"/>
  <c r="J119" i="83"/>
  <c r="I119" i="83"/>
  <c r="H119" i="83"/>
  <c r="AE52" i="83"/>
  <c r="AD52" i="83"/>
  <c r="AC52" i="83"/>
  <c r="AB52" i="83"/>
  <c r="AA52" i="83"/>
  <c r="Z52" i="83"/>
  <c r="Y52" i="83"/>
  <c r="X52" i="83"/>
  <c r="W52" i="83"/>
  <c r="V52" i="83"/>
  <c r="U52" i="83"/>
  <c r="T52" i="83"/>
  <c r="S52" i="83"/>
  <c r="R52" i="83"/>
  <c r="Q52" i="83"/>
  <c r="P52" i="83"/>
  <c r="O52" i="83"/>
  <c r="N52" i="83"/>
  <c r="M52" i="83"/>
  <c r="L52" i="83"/>
  <c r="K52" i="83"/>
  <c r="J52" i="83"/>
  <c r="I52" i="83"/>
  <c r="H52" i="83"/>
  <c r="G52" i="83"/>
  <c r="AE51" i="83"/>
  <c r="AD51" i="83"/>
  <c r="AC51" i="83"/>
  <c r="AB51" i="83"/>
  <c r="AA51" i="83"/>
  <c r="Z51" i="83"/>
  <c r="Y51" i="83"/>
  <c r="X51" i="83"/>
  <c r="W51" i="83"/>
  <c r="V51" i="83"/>
  <c r="U51" i="83"/>
  <c r="T51" i="83"/>
  <c r="S51" i="83"/>
  <c r="R51" i="83"/>
  <c r="Q51" i="83"/>
  <c r="P51" i="83"/>
  <c r="O51" i="83"/>
  <c r="N51" i="83"/>
  <c r="M51" i="83"/>
  <c r="L51" i="83"/>
  <c r="K51" i="83"/>
  <c r="J51" i="83"/>
  <c r="I51" i="83"/>
  <c r="H51" i="83"/>
  <c r="G51" i="83"/>
  <c r="AE49" i="83"/>
  <c r="AD49" i="83"/>
  <c r="AC49" i="83"/>
  <c r="AB49" i="83"/>
  <c r="AA49" i="83"/>
  <c r="Z49" i="83"/>
  <c r="Y49" i="83"/>
  <c r="X49" i="83"/>
  <c r="W49" i="83"/>
  <c r="V49" i="83"/>
  <c r="U49" i="83"/>
  <c r="T49" i="83"/>
  <c r="S49" i="83"/>
  <c r="R49" i="83"/>
  <c r="Q49" i="83"/>
  <c r="P49" i="83"/>
  <c r="O49" i="83"/>
  <c r="N49" i="83"/>
  <c r="M49" i="83"/>
  <c r="L49" i="83"/>
  <c r="K49" i="83"/>
  <c r="J49" i="83"/>
  <c r="I49" i="83"/>
  <c r="H49" i="83"/>
  <c r="G49" i="83"/>
  <c r="AE48" i="83"/>
  <c r="AD48" i="83"/>
  <c r="AC48" i="83"/>
  <c r="AB48" i="83"/>
  <c r="AA48" i="83"/>
  <c r="Z48" i="83"/>
  <c r="Y48" i="83"/>
  <c r="X48" i="83"/>
  <c r="W48" i="83"/>
  <c r="V48" i="83"/>
  <c r="U48" i="83"/>
  <c r="T48" i="83"/>
  <c r="S48" i="83"/>
  <c r="R48" i="83"/>
  <c r="Q48" i="83"/>
  <c r="P48" i="83"/>
  <c r="O48" i="83"/>
  <c r="N48" i="83"/>
  <c r="M48" i="83"/>
  <c r="L48" i="83"/>
  <c r="K48" i="83"/>
  <c r="J48" i="83"/>
  <c r="I48" i="83"/>
  <c r="H48" i="83"/>
  <c r="G48" i="83"/>
  <c r="AE29" i="83"/>
  <c r="AD29" i="83"/>
  <c r="AC29" i="83"/>
  <c r="AB29" i="83"/>
  <c r="AA29" i="83"/>
  <c r="Z29" i="83"/>
  <c r="Y29" i="83"/>
  <c r="X29" i="83"/>
  <c r="W29" i="83"/>
  <c r="V29" i="83"/>
  <c r="U29" i="83"/>
  <c r="T29" i="83"/>
  <c r="S29" i="83"/>
  <c r="R29" i="83"/>
  <c r="Q29" i="83"/>
  <c r="P29" i="83"/>
  <c r="O29" i="83"/>
  <c r="N29" i="83"/>
  <c r="M29" i="83"/>
  <c r="L29" i="83"/>
  <c r="K29" i="83"/>
  <c r="J29" i="83"/>
  <c r="I29" i="83"/>
  <c r="H29" i="83"/>
  <c r="G29" i="83"/>
  <c r="AE21" i="83"/>
  <c r="AD21" i="83"/>
  <c r="AC21" i="83"/>
  <c r="AB21" i="83"/>
  <c r="AA21" i="83"/>
  <c r="Z21" i="83"/>
  <c r="Y21" i="83"/>
  <c r="X21" i="83"/>
  <c r="W21" i="83"/>
  <c r="V21" i="83"/>
  <c r="U21" i="83"/>
  <c r="T21" i="83"/>
  <c r="S21" i="83"/>
  <c r="R21" i="83"/>
  <c r="Q21" i="83"/>
  <c r="P21" i="83"/>
  <c r="O21" i="83"/>
  <c r="N21" i="83"/>
  <c r="M21" i="83"/>
  <c r="L21" i="83"/>
  <c r="K21" i="83"/>
  <c r="J21" i="83"/>
  <c r="I21" i="83"/>
  <c r="H21" i="83"/>
  <c r="G21" i="83"/>
  <c r="AE20" i="83"/>
  <c r="AD20" i="83"/>
  <c r="AC20" i="83"/>
  <c r="AB20" i="83"/>
  <c r="AA20" i="83"/>
  <c r="Z20" i="83"/>
  <c r="Y20" i="83"/>
  <c r="X20" i="83"/>
  <c r="W20" i="83"/>
  <c r="V20" i="83"/>
  <c r="U20" i="83"/>
  <c r="T20" i="83"/>
  <c r="S20" i="83"/>
  <c r="R20" i="83"/>
  <c r="Q20" i="83"/>
  <c r="P20" i="83"/>
  <c r="O20" i="83"/>
  <c r="N20" i="83"/>
  <c r="M20" i="83"/>
  <c r="L20" i="83"/>
  <c r="K20" i="83"/>
  <c r="J20" i="83"/>
  <c r="I20" i="83"/>
  <c r="I28" i="83" s="1"/>
  <c r="H20" i="83"/>
  <c r="G20" i="83"/>
  <c r="AE18" i="83"/>
  <c r="AD18" i="83"/>
  <c r="AC18" i="83"/>
  <c r="AB18" i="83"/>
  <c r="AA18" i="83"/>
  <c r="Z18" i="83"/>
  <c r="Y18" i="83"/>
  <c r="X18" i="83"/>
  <c r="W18" i="83"/>
  <c r="V18" i="83"/>
  <c r="U18" i="83"/>
  <c r="T18" i="83"/>
  <c r="S18" i="83"/>
  <c r="R18" i="83"/>
  <c r="Q18" i="83"/>
  <c r="P18" i="83"/>
  <c r="O18" i="83"/>
  <c r="N18" i="83"/>
  <c r="M18" i="83"/>
  <c r="L18" i="83"/>
  <c r="K18" i="83"/>
  <c r="J18" i="83"/>
  <c r="I18" i="83"/>
  <c r="G18" i="83"/>
  <c r="AE17" i="83"/>
  <c r="AD17" i="83"/>
  <c r="AC17" i="83"/>
  <c r="AC19" i="83" s="1"/>
  <c r="AC95" i="83" s="1"/>
  <c r="AB17" i="83"/>
  <c r="AA17" i="83"/>
  <c r="Z17" i="83"/>
  <c r="Z19" i="83" s="1"/>
  <c r="Y17" i="83"/>
  <c r="X17" i="83"/>
  <c r="W17" i="83"/>
  <c r="V17" i="83"/>
  <c r="U17" i="83"/>
  <c r="T17" i="83"/>
  <c r="S17" i="83"/>
  <c r="R17" i="83"/>
  <c r="R19" i="83" s="1"/>
  <c r="Q17" i="83"/>
  <c r="Q19" i="83" s="1"/>
  <c r="Q95" i="83" s="1"/>
  <c r="P17" i="83"/>
  <c r="O17" i="83"/>
  <c r="O19" i="83" s="1"/>
  <c r="N17" i="83"/>
  <c r="N19" i="83" s="1"/>
  <c r="M17" i="83"/>
  <c r="M19" i="83" s="1"/>
  <c r="M95" i="83" s="1"/>
  <c r="L17" i="83"/>
  <c r="K17" i="83"/>
  <c r="K19" i="83" s="1"/>
  <c r="J17" i="83"/>
  <c r="J19" i="83" s="1"/>
  <c r="I17" i="83"/>
  <c r="G17" i="83"/>
  <c r="AE11" i="83"/>
  <c r="AD11" i="83"/>
  <c r="AC11" i="83"/>
  <c r="AB11" i="83"/>
  <c r="AA11" i="83"/>
  <c r="Z11" i="83"/>
  <c r="Y11" i="83"/>
  <c r="X11" i="83"/>
  <c r="W11" i="83"/>
  <c r="V11" i="83"/>
  <c r="U11" i="83"/>
  <c r="T11" i="83"/>
  <c r="S11" i="83"/>
  <c r="R11" i="83"/>
  <c r="Q11" i="83"/>
  <c r="P11" i="83"/>
  <c r="O11" i="83"/>
  <c r="N11" i="83"/>
  <c r="M11" i="83"/>
  <c r="L11" i="83"/>
  <c r="K11" i="83"/>
  <c r="J11" i="83"/>
  <c r="I11" i="83"/>
  <c r="H11" i="83"/>
  <c r="G11" i="83"/>
  <c r="Z262" i="83"/>
  <c r="J262" i="83"/>
  <c r="D65" i="83"/>
  <c r="D70" i="83" s="1"/>
  <c r="D64" i="83"/>
  <c r="D69" i="83" s="1"/>
  <c r="AE50" i="83"/>
  <c r="U19" i="83"/>
  <c r="U95" i="83" s="1"/>
  <c r="AE7" i="83"/>
  <c r="AD7" i="83"/>
  <c r="AC7" i="83"/>
  <c r="AB7" i="83"/>
  <c r="AA7" i="83"/>
  <c r="Z7" i="83"/>
  <c r="Y7" i="83"/>
  <c r="X7" i="83"/>
  <c r="X236" i="83" s="1"/>
  <c r="W7" i="83"/>
  <c r="W60" i="83" s="1"/>
  <c r="V7" i="83"/>
  <c r="U7" i="83"/>
  <c r="T7" i="83"/>
  <c r="T79" i="83" s="1"/>
  <c r="T164" i="83" s="1"/>
  <c r="S7" i="83"/>
  <c r="S60" i="83" s="1"/>
  <c r="R7" i="83"/>
  <c r="Q7" i="83"/>
  <c r="P7" i="83"/>
  <c r="O7" i="83"/>
  <c r="O60" i="83" s="1"/>
  <c r="N7" i="83"/>
  <c r="M7" i="83"/>
  <c r="L7" i="83"/>
  <c r="L79" i="83" s="1"/>
  <c r="L164" i="83" s="1"/>
  <c r="K7" i="83"/>
  <c r="K60" i="83" s="1"/>
  <c r="J7" i="83"/>
  <c r="I7" i="83"/>
  <c r="H7" i="83"/>
  <c r="G7" i="83"/>
  <c r="G60" i="83" s="1"/>
  <c r="K50" i="83" l="1"/>
  <c r="M56" i="83"/>
  <c r="AC56" i="83"/>
  <c r="L56" i="83"/>
  <c r="P262" i="83"/>
  <c r="X262" i="83"/>
  <c r="I123" i="83"/>
  <c r="M123" i="83"/>
  <c r="Q123" i="83"/>
  <c r="U123" i="83"/>
  <c r="Y123" i="83"/>
  <c r="AC123" i="83"/>
  <c r="J146" i="83"/>
  <c r="N146" i="83"/>
  <c r="R146" i="83"/>
  <c r="V146" i="83"/>
  <c r="Z146" i="83"/>
  <c r="AD146" i="83"/>
  <c r="J158" i="83"/>
  <c r="N158" i="83"/>
  <c r="R158" i="83"/>
  <c r="V158" i="83"/>
  <c r="Z158" i="83"/>
  <c r="AD158" i="83"/>
  <c r="R210" i="83"/>
  <c r="AD210" i="83"/>
  <c r="M210" i="83"/>
  <c r="Y210" i="83"/>
  <c r="N223" i="83"/>
  <c r="G262" i="83"/>
  <c r="K262" i="83"/>
  <c r="S262" i="83"/>
  <c r="W262" i="83"/>
  <c r="AA262" i="83"/>
  <c r="AE262" i="83"/>
  <c r="G28" i="83"/>
  <c r="N50" i="83"/>
  <c r="V50" i="83"/>
  <c r="AD50" i="83"/>
  <c r="T56" i="83"/>
  <c r="AB56" i="83"/>
  <c r="K193" i="83"/>
  <c r="I262" i="83"/>
  <c r="M262" i="83"/>
  <c r="Q262" i="83"/>
  <c r="U262" i="83"/>
  <c r="Y262" i="83"/>
  <c r="AC262" i="83"/>
  <c r="S193" i="83"/>
  <c r="V193" i="83"/>
  <c r="H262" i="83"/>
  <c r="Y50" i="83"/>
  <c r="O193" i="83"/>
  <c r="AA193" i="83"/>
  <c r="J193" i="83"/>
  <c r="R193" i="83"/>
  <c r="AD193" i="83"/>
  <c r="G193" i="83"/>
  <c r="W193" i="83"/>
  <c r="AE193" i="83"/>
  <c r="N193" i="83"/>
  <c r="Z193" i="83"/>
  <c r="P50" i="83"/>
  <c r="AB50" i="83"/>
  <c r="G19" i="83"/>
  <c r="L262" i="83"/>
  <c r="T262" i="83"/>
  <c r="AB262" i="83"/>
  <c r="I223" i="83"/>
  <c r="M223" i="83"/>
  <c r="Q223" i="83"/>
  <c r="U223" i="83"/>
  <c r="Y223" i="83"/>
  <c r="AC223" i="83"/>
  <c r="K223" i="83"/>
  <c r="O223" i="83"/>
  <c r="S223" i="83"/>
  <c r="W223" i="83"/>
  <c r="AA223" i="83"/>
  <c r="AE223" i="83"/>
  <c r="J223" i="83"/>
  <c r="R223" i="83"/>
  <c r="V223" i="83"/>
  <c r="Z223" i="83"/>
  <c r="AD223" i="83"/>
  <c r="T210" i="83"/>
  <c r="X210" i="83"/>
  <c r="X193" i="83"/>
  <c r="H193" i="83"/>
  <c r="L193" i="83"/>
  <c r="AB193" i="83"/>
  <c r="X180" i="83"/>
  <c r="AB180" i="83"/>
  <c r="G180" i="83"/>
  <c r="K180" i="83"/>
  <c r="O180" i="83"/>
  <c r="S180" i="83"/>
  <c r="W180" i="83"/>
  <c r="AA180" i="83"/>
  <c r="AE180" i="83"/>
  <c r="N180" i="83"/>
  <c r="I180" i="83"/>
  <c r="Q180" i="83"/>
  <c r="K158" i="83"/>
  <c r="O158" i="83"/>
  <c r="S158" i="83"/>
  <c r="W158" i="83"/>
  <c r="AA158" i="83"/>
  <c r="AE158" i="83"/>
  <c r="H158" i="83"/>
  <c r="L158" i="83"/>
  <c r="P158" i="83"/>
  <c r="T158" i="83"/>
  <c r="X158" i="83"/>
  <c r="AB158" i="83"/>
  <c r="I158" i="83"/>
  <c r="M158" i="83"/>
  <c r="Q158" i="83"/>
  <c r="U158" i="83"/>
  <c r="Y158" i="83"/>
  <c r="AC158" i="83"/>
  <c r="K146" i="83"/>
  <c r="O146" i="83"/>
  <c r="S146" i="83"/>
  <c r="W146" i="83"/>
  <c r="AA146" i="83"/>
  <c r="AE146" i="83"/>
  <c r="H146" i="83"/>
  <c r="L146" i="83"/>
  <c r="P146" i="83"/>
  <c r="T146" i="83"/>
  <c r="X146" i="83"/>
  <c r="AB146" i="83"/>
  <c r="I146" i="83"/>
  <c r="M146" i="83"/>
  <c r="Q146" i="83"/>
  <c r="U146" i="83"/>
  <c r="Y146" i="83"/>
  <c r="AC146" i="83"/>
  <c r="J123" i="83"/>
  <c r="N123" i="83"/>
  <c r="R123" i="83"/>
  <c r="V123" i="83"/>
  <c r="Z123" i="83"/>
  <c r="Z132" i="83" s="1"/>
  <c r="AD123" i="83"/>
  <c r="K123" i="83"/>
  <c r="O123" i="83"/>
  <c r="O132" i="83" s="1"/>
  <c r="S123" i="83"/>
  <c r="S132" i="83" s="1"/>
  <c r="W123" i="83"/>
  <c r="AA123" i="83"/>
  <c r="AE123" i="83"/>
  <c r="G123" i="83"/>
  <c r="G132" i="83" s="1"/>
  <c r="H123" i="83"/>
  <c r="L123" i="83"/>
  <c r="P123" i="83"/>
  <c r="T123" i="83"/>
  <c r="X123" i="83"/>
  <c r="AB123" i="83"/>
  <c r="I56" i="83"/>
  <c r="Q56" i="83"/>
  <c r="U56" i="83"/>
  <c r="Y56" i="83"/>
  <c r="I50" i="83"/>
  <c r="I93" i="83" s="1"/>
  <c r="M50" i="83"/>
  <c r="Q50" i="83"/>
  <c r="U50" i="83"/>
  <c r="AC50" i="83"/>
  <c r="G50" i="83"/>
  <c r="G93" i="83" s="1"/>
  <c r="O50" i="83"/>
  <c r="S50" i="83"/>
  <c r="W50" i="83"/>
  <c r="AA50" i="83"/>
  <c r="H50" i="83"/>
  <c r="H93" i="83" s="1"/>
  <c r="L50" i="83"/>
  <c r="T50" i="83"/>
  <c r="X50" i="83"/>
  <c r="J56" i="83"/>
  <c r="N56" i="83"/>
  <c r="R56" i="83"/>
  <c r="V56" i="83"/>
  <c r="Z56" i="83"/>
  <c r="AD56" i="83"/>
  <c r="J50" i="83"/>
  <c r="R50" i="83"/>
  <c r="Z50" i="83"/>
  <c r="H56" i="83"/>
  <c r="P56" i="83"/>
  <c r="X56" i="83"/>
  <c r="S130" i="83"/>
  <c r="W130" i="83"/>
  <c r="AA130" i="83"/>
  <c r="AE130" i="83"/>
  <c r="N130" i="83"/>
  <c r="R130" i="83"/>
  <c r="R132" i="83" s="1"/>
  <c r="V130" i="83"/>
  <c r="AD130" i="83"/>
  <c r="AD132" i="83" s="1"/>
  <c r="I210" i="83"/>
  <c r="Q210" i="83"/>
  <c r="U210" i="83"/>
  <c r="AC210" i="83"/>
  <c r="H210" i="83"/>
  <c r="L210" i="83"/>
  <c r="P210" i="83"/>
  <c r="AB210" i="83"/>
  <c r="K210" i="83"/>
  <c r="O210" i="83"/>
  <c r="S210" i="83"/>
  <c r="S227" i="83" s="1"/>
  <c r="W210" i="83"/>
  <c r="AA210" i="83"/>
  <c r="AE210" i="83"/>
  <c r="J210" i="83"/>
  <c r="N210" i="83"/>
  <c r="V210" i="83"/>
  <c r="Z210" i="83"/>
  <c r="I19" i="83"/>
  <c r="I95" i="83" s="1"/>
  <c r="Y19" i="83"/>
  <c r="Y95" i="83" s="1"/>
  <c r="I19" i="84"/>
  <c r="M19" i="84"/>
  <c r="Q19" i="84"/>
  <c r="U19" i="84"/>
  <c r="Y19" i="84"/>
  <c r="AC19" i="84"/>
  <c r="J109" i="84"/>
  <c r="Z109" i="84"/>
  <c r="G109" i="84"/>
  <c r="K109" i="84"/>
  <c r="O109" i="84"/>
  <c r="S109" i="84"/>
  <c r="W109" i="84"/>
  <c r="AA109" i="84"/>
  <c r="AE109" i="84"/>
  <c r="J19" i="84"/>
  <c r="Z19" i="84"/>
  <c r="R19" i="84"/>
  <c r="I109" i="84"/>
  <c r="M109" i="84"/>
  <c r="Q109" i="84"/>
  <c r="U109" i="84"/>
  <c r="Y109" i="84"/>
  <c r="AC109" i="84"/>
  <c r="N19" i="84"/>
  <c r="AD19" i="84"/>
  <c r="V19" i="84"/>
  <c r="N109" i="84"/>
  <c r="R109" i="84"/>
  <c r="V109" i="84"/>
  <c r="AD109" i="84"/>
  <c r="I83" i="84"/>
  <c r="Q83" i="84"/>
  <c r="Y83" i="84"/>
  <c r="U83" i="84"/>
  <c r="H83" i="84"/>
  <c r="L83" i="84"/>
  <c r="P83" i="84"/>
  <c r="X83" i="84"/>
  <c r="AB83" i="84"/>
  <c r="H109" i="84"/>
  <c r="L109" i="84"/>
  <c r="P109" i="84"/>
  <c r="T109" i="84"/>
  <c r="X109" i="84"/>
  <c r="AB109" i="84"/>
  <c r="G19" i="84"/>
  <c r="K19" i="84"/>
  <c r="O19" i="84"/>
  <c r="S19" i="84"/>
  <c r="W19" i="84"/>
  <c r="AA19" i="84"/>
  <c r="AE19" i="84"/>
  <c r="J83" i="84"/>
  <c r="N83" i="84"/>
  <c r="R83" i="84"/>
  <c r="V83" i="84"/>
  <c r="Z83" i="84"/>
  <c r="AD83" i="84"/>
  <c r="L19" i="84"/>
  <c r="P19" i="84"/>
  <c r="T19" i="84"/>
  <c r="X19" i="84"/>
  <c r="AB19" i="84"/>
  <c r="AD227" i="83"/>
  <c r="H54" i="83"/>
  <c r="H28" i="83"/>
  <c r="O23" i="83"/>
  <c r="O62" i="83" s="1"/>
  <c r="O67" i="83" s="1"/>
  <c r="K23" i="83"/>
  <c r="J95" i="83"/>
  <c r="J25" i="83"/>
  <c r="N95" i="83"/>
  <c r="N25" i="83"/>
  <c r="R95" i="83"/>
  <c r="R25" i="83"/>
  <c r="Z95" i="83"/>
  <c r="Z25" i="83"/>
  <c r="G25" i="83"/>
  <c r="K95" i="83"/>
  <c r="K25" i="83"/>
  <c r="O95" i="83"/>
  <c r="O25" i="83"/>
  <c r="Q236" i="83"/>
  <c r="Q79" i="83"/>
  <c r="Q164" i="83" s="1"/>
  <c r="Q60" i="83"/>
  <c r="Y236" i="83"/>
  <c r="Y79" i="83"/>
  <c r="Y164" i="83" s="1"/>
  <c r="Y60" i="83"/>
  <c r="J236" i="83"/>
  <c r="J79" i="83"/>
  <c r="J164" i="83" s="1"/>
  <c r="N236" i="83"/>
  <c r="N79" i="83"/>
  <c r="N164" i="83" s="1"/>
  <c r="R236" i="83"/>
  <c r="R79" i="83"/>
  <c r="R164" i="83" s="1"/>
  <c r="V236" i="83"/>
  <c r="V79" i="83"/>
  <c r="V164" i="83" s="1"/>
  <c r="Z236" i="83"/>
  <c r="Z79" i="83"/>
  <c r="Z164" i="83" s="1"/>
  <c r="AD236" i="83"/>
  <c r="AD79" i="83"/>
  <c r="AD164" i="83" s="1"/>
  <c r="AD60" i="83"/>
  <c r="V19" i="83"/>
  <c r="AD19" i="83"/>
  <c r="G56" i="83"/>
  <c r="K56" i="83"/>
  <c r="O56" i="83"/>
  <c r="S56" i="83"/>
  <c r="W56" i="83"/>
  <c r="AA56" i="83"/>
  <c r="AE56" i="83"/>
  <c r="J60" i="83"/>
  <c r="R60" i="83"/>
  <c r="Z60" i="83"/>
  <c r="K62" i="83"/>
  <c r="K67" i="83" s="1"/>
  <c r="M236" i="83"/>
  <c r="M60" i="83"/>
  <c r="M79" i="83"/>
  <c r="M164" i="83" s="1"/>
  <c r="AC236" i="83"/>
  <c r="AC60" i="83"/>
  <c r="AC79" i="83"/>
  <c r="AC164" i="83" s="1"/>
  <c r="G236" i="83"/>
  <c r="G79" i="83"/>
  <c r="G164" i="83" s="1"/>
  <c r="O236" i="83"/>
  <c r="O79" i="83"/>
  <c r="O164" i="83" s="1"/>
  <c r="AA79" i="83"/>
  <c r="AA164" i="83" s="1"/>
  <c r="AA236" i="83"/>
  <c r="W19" i="83"/>
  <c r="AE19" i="83"/>
  <c r="I25" i="83"/>
  <c r="AA60" i="83"/>
  <c r="I236" i="83"/>
  <c r="I79" i="83"/>
  <c r="I164" i="83" s="1"/>
  <c r="I60" i="83"/>
  <c r="U236" i="83"/>
  <c r="U60" i="83"/>
  <c r="U79" i="83"/>
  <c r="U164" i="83" s="1"/>
  <c r="K79" i="83"/>
  <c r="K164" i="83" s="1"/>
  <c r="K236" i="83"/>
  <c r="S79" i="83"/>
  <c r="S164" i="83" s="1"/>
  <c r="S236" i="83"/>
  <c r="W236" i="83"/>
  <c r="W79" i="83"/>
  <c r="W164" i="83" s="1"/>
  <c r="AE236" i="83"/>
  <c r="AE79" i="83"/>
  <c r="AE164" i="83" s="1"/>
  <c r="S19" i="83"/>
  <c r="S23" i="83" s="1"/>
  <c r="AA19" i="83"/>
  <c r="AA23" i="83" s="1"/>
  <c r="AA62" i="83" s="1"/>
  <c r="AA67" i="83" s="1"/>
  <c r="M25" i="83"/>
  <c r="Q25" i="83"/>
  <c r="U25" i="83"/>
  <c r="AC25" i="83"/>
  <c r="H236" i="83"/>
  <c r="H79" i="83"/>
  <c r="H164" i="83" s="1"/>
  <c r="H60" i="83"/>
  <c r="L236" i="83"/>
  <c r="L60" i="83"/>
  <c r="P236" i="83"/>
  <c r="P79" i="83"/>
  <c r="P164" i="83" s="1"/>
  <c r="P60" i="83"/>
  <c r="T236" i="83"/>
  <c r="T60" i="83"/>
  <c r="X79" i="83"/>
  <c r="X164" i="83" s="1"/>
  <c r="X60" i="83"/>
  <c r="AB236" i="83"/>
  <c r="AB60" i="83"/>
  <c r="L19" i="83"/>
  <c r="P19" i="83"/>
  <c r="T19" i="83"/>
  <c r="X19" i="83"/>
  <c r="AB19" i="83"/>
  <c r="N60" i="83"/>
  <c r="V60" i="83"/>
  <c r="AE60" i="83"/>
  <c r="AB79" i="83"/>
  <c r="AB164" i="83" s="1"/>
  <c r="H130" i="83"/>
  <c r="L130" i="83"/>
  <c r="L132" i="83" s="1"/>
  <c r="P130" i="83"/>
  <c r="T130" i="83"/>
  <c r="X130" i="83"/>
  <c r="AB130" i="83"/>
  <c r="AB132" i="83" s="1"/>
  <c r="H180" i="83"/>
  <c r="L180" i="83"/>
  <c r="P180" i="83"/>
  <c r="T180" i="83"/>
  <c r="J132" i="83"/>
  <c r="N132" i="83"/>
  <c r="I130" i="83"/>
  <c r="M130" i="83"/>
  <c r="Q130" i="83"/>
  <c r="Q132" i="83" s="1"/>
  <c r="U130" i="83"/>
  <c r="U132" i="83" s="1"/>
  <c r="Y130" i="83"/>
  <c r="AC130" i="83"/>
  <c r="K132" i="83"/>
  <c r="J180" i="83"/>
  <c r="R180" i="83"/>
  <c r="V180" i="83"/>
  <c r="M180" i="83"/>
  <c r="AC180" i="83"/>
  <c r="U180" i="83"/>
  <c r="Y180" i="83"/>
  <c r="P193" i="83"/>
  <c r="T193" i="83"/>
  <c r="Z180" i="83"/>
  <c r="AD180" i="83"/>
  <c r="I193" i="83"/>
  <c r="I227" i="83" s="1"/>
  <c r="M193" i="83"/>
  <c r="Q193" i="83"/>
  <c r="U193" i="83"/>
  <c r="Y193" i="83"/>
  <c r="AC193" i="83"/>
  <c r="H223" i="83"/>
  <c r="H227" i="83" s="1"/>
  <c r="L223" i="83"/>
  <c r="P223" i="83"/>
  <c r="T223" i="83"/>
  <c r="X223" i="83"/>
  <c r="AB223" i="83"/>
  <c r="K12" i="60"/>
  <c r="K13" i="60" s="1"/>
  <c r="K14" i="60" s="1"/>
  <c r="K15" i="60" s="1"/>
  <c r="K16" i="60" s="1"/>
  <c r="K17" i="60" s="1"/>
  <c r="K18" i="60" s="1"/>
  <c r="K19" i="60" s="1"/>
  <c r="K20" i="60" s="1"/>
  <c r="K21" i="60" s="1"/>
  <c r="K22" i="60" s="1"/>
  <c r="K23" i="60" s="1"/>
  <c r="K24" i="60" s="1"/>
  <c r="K25" i="60" s="1"/>
  <c r="K26" i="60" s="1"/>
  <c r="K27" i="60" s="1"/>
  <c r="K28" i="60" s="1"/>
  <c r="K29" i="60" s="1"/>
  <c r="K30" i="60" s="1"/>
  <c r="K31" i="60" s="1"/>
  <c r="K32" i="60" s="1"/>
  <c r="K33" i="60" s="1"/>
  <c r="K34" i="60" s="1"/>
  <c r="K35" i="60" s="1"/>
  <c r="K36" i="60" s="1"/>
  <c r="K37" i="60" s="1"/>
  <c r="K38" i="60" s="1"/>
  <c r="K39" i="60" s="1"/>
  <c r="K40" i="60" s="1"/>
  <c r="K41" i="60" s="1"/>
  <c r="K42" i="60" s="1"/>
  <c r="K43" i="60" s="1"/>
  <c r="K44" i="60" s="1"/>
  <c r="K45" i="60" s="1"/>
  <c r="K46" i="60" s="1"/>
  <c r="K47" i="60" s="1"/>
  <c r="K48" i="60" s="1"/>
  <c r="K49" i="60" s="1"/>
  <c r="K50" i="60" s="1"/>
  <c r="K51" i="60" s="1"/>
  <c r="K52" i="60" s="1"/>
  <c r="K53" i="60" s="1"/>
  <c r="K54" i="60" s="1"/>
  <c r="I11" i="60"/>
  <c r="J10" i="60"/>
  <c r="J9" i="60"/>
  <c r="J8" i="60"/>
  <c r="J7" i="60"/>
  <c r="K21" i="35"/>
  <c r="K10" i="35"/>
  <c r="K11" i="35"/>
  <c r="K51" i="35"/>
  <c r="I44" i="35"/>
  <c r="H44" i="35"/>
  <c r="G44" i="35"/>
  <c r="Y227" i="83" l="1"/>
  <c r="X227" i="83"/>
  <c r="AC132" i="83"/>
  <c r="M227" i="83"/>
  <c r="I132" i="83"/>
  <c r="K227" i="83"/>
  <c r="I54" i="83"/>
  <c r="I23" i="83" s="1"/>
  <c r="I62" i="83" s="1"/>
  <c r="I67" i="83" s="1"/>
  <c r="V227" i="83"/>
  <c r="AA227" i="83"/>
  <c r="N227" i="83"/>
  <c r="W227" i="83"/>
  <c r="R227" i="83"/>
  <c r="J227" i="83"/>
  <c r="AE132" i="83"/>
  <c r="G54" i="83"/>
  <c r="I12" i="60"/>
  <c r="AE227" i="83"/>
  <c r="O227" i="83"/>
  <c r="Z227" i="83"/>
  <c r="AC227" i="83"/>
  <c r="U227" i="83"/>
  <c r="L227" i="83"/>
  <c r="Q227" i="83"/>
  <c r="AB227" i="83"/>
  <c r="W132" i="83"/>
  <c r="V132" i="83"/>
  <c r="AA132" i="83"/>
  <c r="X132" i="83"/>
  <c r="T132" i="83"/>
  <c r="Y25" i="83"/>
  <c r="Y132" i="83"/>
  <c r="P132" i="83"/>
  <c r="M132" i="83"/>
  <c r="G23" i="83"/>
  <c r="G62" i="83" s="1"/>
  <c r="G67" i="83" s="1"/>
  <c r="T227" i="83"/>
  <c r="P227" i="83"/>
  <c r="H132" i="83"/>
  <c r="AE23" i="83"/>
  <c r="AE62" i="83" s="1"/>
  <c r="AE67" i="83" s="1"/>
  <c r="X95" i="83"/>
  <c r="X25" i="83"/>
  <c r="X23" i="83"/>
  <c r="T95" i="83"/>
  <c r="T23" i="83"/>
  <c r="T62" i="83" s="1"/>
  <c r="T67" i="83" s="1"/>
  <c r="T25" i="83"/>
  <c r="V95" i="83"/>
  <c r="V25" i="83"/>
  <c r="W23" i="83"/>
  <c r="W62" i="83" s="1"/>
  <c r="W67" i="83" s="1"/>
  <c r="P95" i="83"/>
  <c r="P25" i="83"/>
  <c r="P23" i="83"/>
  <c r="P62" i="83" s="1"/>
  <c r="P67" i="83" s="1"/>
  <c r="AA95" i="83"/>
  <c r="AA25" i="83"/>
  <c r="AE95" i="83"/>
  <c r="AE25" i="83"/>
  <c r="S62" i="83"/>
  <c r="S67" i="83" s="1"/>
  <c r="AD23" i="83"/>
  <c r="AD62" i="83" s="1"/>
  <c r="AD67" i="83" s="1"/>
  <c r="AD95" i="83"/>
  <c r="AD25" i="83"/>
  <c r="AB95" i="83"/>
  <c r="AB23" i="83"/>
  <c r="AB62" i="83" s="1"/>
  <c r="AB67" i="83" s="1"/>
  <c r="AB25" i="83"/>
  <c r="L95" i="83"/>
  <c r="L23" i="83"/>
  <c r="L62" i="83" s="1"/>
  <c r="L67" i="83" s="1"/>
  <c r="L25" i="83"/>
  <c r="S95" i="83"/>
  <c r="S25" i="83"/>
  <c r="W95" i="83"/>
  <c r="W25" i="83"/>
  <c r="X62" i="83"/>
  <c r="X67" i="83" s="1"/>
  <c r="V23" i="83"/>
  <c r="V62" i="83" s="1"/>
  <c r="V67" i="83" s="1"/>
  <c r="J12" i="60"/>
  <c r="I13" i="60"/>
  <c r="J11" i="60"/>
  <c r="I14" i="60" l="1"/>
  <c r="J13" i="60"/>
  <c r="I15" i="60" l="1"/>
  <c r="J14" i="60"/>
  <c r="J15" i="60" l="1"/>
  <c r="I16" i="60"/>
  <c r="J16" i="60" l="1"/>
  <c r="I17" i="60"/>
  <c r="I18" i="60" l="1"/>
  <c r="J17" i="60"/>
  <c r="I19" i="60" l="1"/>
  <c r="J18" i="60"/>
  <c r="J19" i="60" l="1"/>
  <c r="I20" i="60"/>
  <c r="J20" i="60" l="1"/>
  <c r="I21" i="60"/>
  <c r="I22" i="60" l="1"/>
  <c r="J21" i="60"/>
  <c r="I23" i="60" l="1"/>
  <c r="J22" i="60"/>
  <c r="J23" i="60" l="1"/>
  <c r="I24" i="60"/>
  <c r="J24" i="60" l="1"/>
  <c r="I25" i="60"/>
  <c r="I26" i="60" l="1"/>
  <c r="J25" i="60"/>
  <c r="I27" i="60" l="1"/>
  <c r="J26" i="60"/>
  <c r="J27" i="60" l="1"/>
  <c r="I28" i="60"/>
  <c r="J28" i="60" l="1"/>
  <c r="I29" i="60"/>
  <c r="I30" i="60" l="1"/>
  <c r="J29" i="60"/>
  <c r="I31" i="60" l="1"/>
  <c r="J30" i="60"/>
  <c r="J31" i="60" l="1"/>
  <c r="I32" i="60"/>
  <c r="J32" i="60" l="1"/>
  <c r="I33" i="60"/>
  <c r="I34" i="60" l="1"/>
  <c r="J33" i="60"/>
  <c r="J34" i="60" l="1"/>
  <c r="I35" i="60"/>
  <c r="I36" i="60" l="1"/>
  <c r="J35" i="60"/>
  <c r="I37" i="60" l="1"/>
  <c r="J36" i="60"/>
  <c r="J37" i="60" l="1"/>
  <c r="I38" i="60"/>
  <c r="J38" i="60" l="1"/>
  <c r="I39" i="60"/>
  <c r="I40" i="60" l="1"/>
  <c r="J39" i="60"/>
  <c r="I41" i="60" l="1"/>
  <c r="J40" i="60"/>
  <c r="J41" i="60" l="1"/>
  <c r="I42" i="60"/>
  <c r="J42" i="60" l="1"/>
  <c r="I43" i="60"/>
  <c r="I44" i="60" l="1"/>
  <c r="J43" i="60"/>
  <c r="I45" i="60" l="1"/>
  <c r="J44" i="60"/>
  <c r="J45" i="60" l="1"/>
  <c r="I46" i="60"/>
  <c r="J46" i="60" l="1"/>
  <c r="I47" i="60"/>
  <c r="I48" i="60" l="1"/>
  <c r="J47" i="60"/>
  <c r="I49" i="60" l="1"/>
  <c r="J48" i="60"/>
  <c r="J49" i="60" l="1"/>
  <c r="I50" i="60"/>
  <c r="J50" i="60" l="1"/>
  <c r="I51" i="60"/>
  <c r="I52" i="60" l="1"/>
  <c r="J51" i="60"/>
  <c r="I53" i="60" l="1"/>
  <c r="J52" i="60"/>
  <c r="J53" i="60" l="1"/>
  <c r="I54" i="60"/>
  <c r="J54" i="60" s="1"/>
  <c r="K8" i="36" l="1"/>
  <c r="K86" i="36" s="1"/>
  <c r="K170" i="36" s="1"/>
  <c r="K8" i="37"/>
  <c r="K86" i="37" s="1"/>
  <c r="K170" i="37" s="1"/>
  <c r="K8" i="38"/>
  <c r="K86" i="38" s="1"/>
  <c r="K170" i="38" s="1"/>
  <c r="K8" i="39"/>
  <c r="K86" i="39" s="1"/>
  <c r="K170" i="39" s="1"/>
  <c r="K8" i="40"/>
  <c r="K86" i="40" s="1"/>
  <c r="K170" i="40" s="1"/>
  <c r="K8" i="41"/>
  <c r="K86" i="41" s="1"/>
  <c r="K170" i="41" s="1"/>
  <c r="K8" i="42"/>
  <c r="K86" i="42" s="1"/>
  <c r="K170" i="42" s="1"/>
  <c r="K8" i="44"/>
  <c r="K86" i="44" s="1"/>
  <c r="K170" i="44" s="1"/>
  <c r="K8" i="43"/>
  <c r="K86" i="43" s="1"/>
  <c r="K170" i="43" s="1"/>
  <c r="K8" i="50"/>
  <c r="K86" i="50" s="1"/>
  <c r="K170" i="50" s="1"/>
  <c r="K8" i="49"/>
  <c r="K86" i="49" s="1"/>
  <c r="K170" i="49" s="1"/>
  <c r="K8" i="48"/>
  <c r="K86" i="48" s="1"/>
  <c r="K170" i="48" s="1"/>
  <c r="K8" i="47"/>
  <c r="K86" i="47" s="1"/>
  <c r="K170" i="47" s="1"/>
  <c r="K8" i="46"/>
  <c r="K86" i="46" s="1"/>
  <c r="K170" i="46" s="1"/>
  <c r="K8" i="45"/>
  <c r="K86" i="45" s="1"/>
  <c r="K170" i="45" s="1"/>
  <c r="K8" i="63"/>
  <c r="K86" i="63" s="1"/>
  <c r="K170" i="63" s="1"/>
  <c r="K8" i="69"/>
  <c r="K86" i="69" s="1"/>
  <c r="K170" i="69" s="1"/>
  <c r="K8" i="70"/>
  <c r="K86" i="70" s="1"/>
  <c r="K170" i="70" s="1"/>
  <c r="K8" i="71"/>
  <c r="K86" i="71" s="1"/>
  <c r="K170" i="71" s="1"/>
  <c r="K8" i="72"/>
  <c r="K86" i="72" s="1"/>
  <c r="K170" i="72" s="1"/>
  <c r="K8" i="73"/>
  <c r="K86" i="73" s="1"/>
  <c r="K170" i="73" s="1"/>
  <c r="K8" i="74"/>
  <c r="K86" i="74" s="1"/>
  <c r="K170" i="74" s="1"/>
  <c r="K8" i="75"/>
  <c r="K86" i="75" s="1"/>
  <c r="K170" i="75" s="1"/>
  <c r="K8" i="76"/>
  <c r="K86" i="76" s="1"/>
  <c r="K170" i="76" s="1"/>
  <c r="K8" i="3"/>
  <c r="K86" i="3" l="1"/>
  <c r="K170" i="3" s="1"/>
  <c r="J8" i="61"/>
  <c r="J87" i="61" s="1"/>
  <c r="J15" i="1"/>
  <c r="J51" i="35"/>
  <c r="I21" i="35"/>
  <c r="AE7" i="82" l="1"/>
  <c r="AE79" i="82" s="1"/>
  <c r="AE164" i="82" s="1"/>
  <c r="AD7" i="82"/>
  <c r="AD79" i="82" s="1"/>
  <c r="AD164" i="82" s="1"/>
  <c r="AC7" i="82"/>
  <c r="AB7" i="82"/>
  <c r="AB60" i="82" s="1"/>
  <c r="AA7" i="82"/>
  <c r="Z7" i="82"/>
  <c r="Z79" i="82" s="1"/>
  <c r="Z164" i="82" s="1"/>
  <c r="Y7" i="82"/>
  <c r="X7" i="82"/>
  <c r="X79" i="82" s="1"/>
  <c r="X164" i="82" s="1"/>
  <c r="W7" i="82"/>
  <c r="V7" i="82"/>
  <c r="U7" i="82"/>
  <c r="T7" i="82"/>
  <c r="T236" i="82" s="1"/>
  <c r="S7" i="82"/>
  <c r="R7" i="82"/>
  <c r="R79" i="82" s="1"/>
  <c r="R164" i="82" s="1"/>
  <c r="Q7" i="82"/>
  <c r="P7" i="82"/>
  <c r="P79" i="82" s="1"/>
  <c r="P164" i="82" s="1"/>
  <c r="O7" i="82"/>
  <c r="N7" i="82"/>
  <c r="N79" i="82" s="1"/>
  <c r="N164" i="82" s="1"/>
  <c r="M7" i="82"/>
  <c r="L7" i="82"/>
  <c r="K7" i="82"/>
  <c r="J7" i="82"/>
  <c r="J79" i="82" s="1"/>
  <c r="J164" i="82" s="1"/>
  <c r="I7" i="82"/>
  <c r="H7" i="82"/>
  <c r="G7" i="82"/>
  <c r="AE260" i="82"/>
  <c r="AD260" i="82"/>
  <c r="AC260" i="82"/>
  <c r="AB260" i="82"/>
  <c r="AA260" i="82"/>
  <c r="Z260" i="82"/>
  <c r="Y260" i="82"/>
  <c r="X260" i="82"/>
  <c r="W260" i="82"/>
  <c r="V260" i="82"/>
  <c r="U260" i="82"/>
  <c r="T260" i="82"/>
  <c r="S260" i="82"/>
  <c r="R260" i="82"/>
  <c r="Q260" i="82"/>
  <c r="P260" i="82"/>
  <c r="O260" i="82"/>
  <c r="N260" i="82"/>
  <c r="M260" i="82"/>
  <c r="L260" i="82"/>
  <c r="K260" i="82"/>
  <c r="J260" i="82"/>
  <c r="I260" i="82"/>
  <c r="H260" i="82"/>
  <c r="G260" i="82"/>
  <c r="AE259" i="82"/>
  <c r="AD259" i="82"/>
  <c r="AC259" i="82"/>
  <c r="AB259" i="82"/>
  <c r="AA259" i="82"/>
  <c r="Z259" i="82"/>
  <c r="Y259" i="82"/>
  <c r="X259" i="82"/>
  <c r="W259" i="82"/>
  <c r="V259" i="82"/>
  <c r="U259" i="82"/>
  <c r="T259" i="82"/>
  <c r="S259" i="82"/>
  <c r="R259" i="82"/>
  <c r="Q259" i="82"/>
  <c r="P259" i="82"/>
  <c r="O259" i="82"/>
  <c r="N259" i="82"/>
  <c r="M259" i="82"/>
  <c r="L259" i="82"/>
  <c r="K259" i="82"/>
  <c r="J259" i="82"/>
  <c r="I259" i="82"/>
  <c r="H259" i="82"/>
  <c r="G259" i="82"/>
  <c r="AE250" i="82"/>
  <c r="AD250" i="82"/>
  <c r="AC250" i="82"/>
  <c r="AB250" i="82"/>
  <c r="AA250" i="82"/>
  <c r="Z250" i="82"/>
  <c r="Y250" i="82"/>
  <c r="X250" i="82"/>
  <c r="W250" i="82"/>
  <c r="V250" i="82"/>
  <c r="U250" i="82"/>
  <c r="T250" i="82"/>
  <c r="S250" i="82"/>
  <c r="R250" i="82"/>
  <c r="Q250" i="82"/>
  <c r="P250" i="82"/>
  <c r="O250" i="82"/>
  <c r="N250" i="82"/>
  <c r="M250" i="82"/>
  <c r="L250" i="82"/>
  <c r="K250" i="82"/>
  <c r="J250" i="82"/>
  <c r="I250" i="82"/>
  <c r="H250" i="82"/>
  <c r="G250" i="82"/>
  <c r="AE249" i="82"/>
  <c r="AD249" i="82"/>
  <c r="AC249" i="82"/>
  <c r="AB249" i="82"/>
  <c r="AA249" i="82"/>
  <c r="Z249" i="82"/>
  <c r="Y249" i="82"/>
  <c r="X249" i="82"/>
  <c r="W249" i="82"/>
  <c r="V249" i="82"/>
  <c r="U249" i="82"/>
  <c r="T249" i="82"/>
  <c r="S249" i="82"/>
  <c r="R249" i="82"/>
  <c r="Q249" i="82"/>
  <c r="P249" i="82"/>
  <c r="O249" i="82"/>
  <c r="N249" i="82"/>
  <c r="M249" i="82"/>
  <c r="L249" i="82"/>
  <c r="K249" i="82"/>
  <c r="J249" i="82"/>
  <c r="I249" i="82"/>
  <c r="H249" i="82"/>
  <c r="G249" i="82"/>
  <c r="AE248" i="82"/>
  <c r="AD248" i="82"/>
  <c r="AC248" i="82"/>
  <c r="AB248" i="82"/>
  <c r="AA248" i="82"/>
  <c r="Z248" i="82"/>
  <c r="Y248" i="82"/>
  <c r="X248" i="82"/>
  <c r="W248" i="82"/>
  <c r="V248" i="82"/>
  <c r="U248" i="82"/>
  <c r="T248" i="82"/>
  <c r="S248" i="82"/>
  <c r="R248" i="82"/>
  <c r="Q248" i="82"/>
  <c r="P248" i="82"/>
  <c r="O248" i="82"/>
  <c r="N248" i="82"/>
  <c r="M248" i="82"/>
  <c r="L248" i="82"/>
  <c r="K248" i="82"/>
  <c r="J248" i="82"/>
  <c r="I248" i="82"/>
  <c r="H248" i="82"/>
  <c r="G248" i="82"/>
  <c r="AE247" i="82"/>
  <c r="AD247" i="82"/>
  <c r="AC247" i="82"/>
  <c r="AB247" i="82"/>
  <c r="AA247" i="82"/>
  <c r="Z247" i="82"/>
  <c r="Y247" i="82"/>
  <c r="X247" i="82"/>
  <c r="W247" i="82"/>
  <c r="V247" i="82"/>
  <c r="U247" i="82"/>
  <c r="T247" i="82"/>
  <c r="S247" i="82"/>
  <c r="R247" i="82"/>
  <c r="Q247" i="82"/>
  <c r="P247" i="82"/>
  <c r="O247" i="82"/>
  <c r="N247" i="82"/>
  <c r="M247" i="82"/>
  <c r="L247" i="82"/>
  <c r="K247" i="82"/>
  <c r="J247" i="82"/>
  <c r="I247" i="82"/>
  <c r="H247" i="82"/>
  <c r="G247" i="82"/>
  <c r="AE244" i="82"/>
  <c r="AD244" i="82"/>
  <c r="AC244" i="82"/>
  <c r="AB244" i="82"/>
  <c r="AA244" i="82"/>
  <c r="Z244" i="82"/>
  <c r="Y244" i="82"/>
  <c r="X244" i="82"/>
  <c r="W244" i="82"/>
  <c r="V244" i="82"/>
  <c r="U244" i="82"/>
  <c r="T244" i="82"/>
  <c r="S244" i="82"/>
  <c r="R244" i="82"/>
  <c r="Q244" i="82"/>
  <c r="P244" i="82"/>
  <c r="O244" i="82"/>
  <c r="N244" i="82"/>
  <c r="M244" i="82"/>
  <c r="L244" i="82"/>
  <c r="K244" i="82"/>
  <c r="J244" i="82"/>
  <c r="I244" i="82"/>
  <c r="H244" i="82"/>
  <c r="G244" i="82"/>
  <c r="AE243" i="82"/>
  <c r="AD243" i="82"/>
  <c r="AC243" i="82"/>
  <c r="AB243" i="82"/>
  <c r="AA243" i="82"/>
  <c r="Z243" i="82"/>
  <c r="Y243" i="82"/>
  <c r="X243" i="82"/>
  <c r="W243" i="82"/>
  <c r="V243" i="82"/>
  <c r="U243" i="82"/>
  <c r="T243" i="82"/>
  <c r="S243" i="82"/>
  <c r="R243" i="82"/>
  <c r="Q243" i="82"/>
  <c r="P243" i="82"/>
  <c r="O243" i="82"/>
  <c r="N243" i="82"/>
  <c r="M243" i="82"/>
  <c r="L243" i="82"/>
  <c r="K243" i="82"/>
  <c r="J243" i="82"/>
  <c r="I243" i="82"/>
  <c r="H243" i="82"/>
  <c r="G243" i="82"/>
  <c r="AE242" i="82"/>
  <c r="AD242" i="82"/>
  <c r="AC242" i="82"/>
  <c r="AB242" i="82"/>
  <c r="AA242" i="82"/>
  <c r="Z242" i="82"/>
  <c r="Y242" i="82"/>
  <c r="X242" i="82"/>
  <c r="W242" i="82"/>
  <c r="V242" i="82"/>
  <c r="U242" i="82"/>
  <c r="T242" i="82"/>
  <c r="S242" i="82"/>
  <c r="R242" i="82"/>
  <c r="Q242" i="82"/>
  <c r="P242" i="82"/>
  <c r="O242" i="82"/>
  <c r="N242" i="82"/>
  <c r="M242" i="82"/>
  <c r="L242" i="82"/>
  <c r="K242" i="82"/>
  <c r="J242" i="82"/>
  <c r="I242" i="82"/>
  <c r="H242" i="82"/>
  <c r="G242" i="82"/>
  <c r="AE221" i="82"/>
  <c r="AD221" i="82"/>
  <c r="AC221" i="82"/>
  <c r="AB221" i="82"/>
  <c r="AA221" i="82"/>
  <c r="Z221" i="82"/>
  <c r="Y221" i="82"/>
  <c r="X221" i="82"/>
  <c r="W221" i="82"/>
  <c r="V221" i="82"/>
  <c r="U221" i="82"/>
  <c r="T221" i="82"/>
  <c r="S221" i="82"/>
  <c r="R221" i="82"/>
  <c r="Q221" i="82"/>
  <c r="P221" i="82"/>
  <c r="O221" i="82"/>
  <c r="N221" i="82"/>
  <c r="M221" i="82"/>
  <c r="L221" i="82"/>
  <c r="K221" i="82"/>
  <c r="J221" i="82"/>
  <c r="I221" i="82"/>
  <c r="H221" i="82"/>
  <c r="G221" i="82"/>
  <c r="AE220" i="82"/>
  <c r="AD220" i="82"/>
  <c r="AC220" i="82"/>
  <c r="AB220" i="82"/>
  <c r="AA220" i="82"/>
  <c r="Z220" i="82"/>
  <c r="Y220" i="82"/>
  <c r="X220" i="82"/>
  <c r="W220" i="82"/>
  <c r="V220" i="82"/>
  <c r="U220" i="82"/>
  <c r="T220" i="82"/>
  <c r="S220" i="82"/>
  <c r="R220" i="82"/>
  <c r="Q220" i="82"/>
  <c r="P220" i="82"/>
  <c r="O220" i="82"/>
  <c r="N220" i="82"/>
  <c r="M220" i="82"/>
  <c r="L220" i="82"/>
  <c r="K220" i="82"/>
  <c r="J220" i="82"/>
  <c r="I220" i="82"/>
  <c r="H220" i="82"/>
  <c r="G220" i="82"/>
  <c r="AE219" i="82"/>
  <c r="AD219" i="82"/>
  <c r="AC219" i="82"/>
  <c r="AB219" i="82"/>
  <c r="AA219" i="82"/>
  <c r="Z219" i="82"/>
  <c r="Y219" i="82"/>
  <c r="X219" i="82"/>
  <c r="W219" i="82"/>
  <c r="V219" i="82"/>
  <c r="U219" i="82"/>
  <c r="T219" i="82"/>
  <c r="S219" i="82"/>
  <c r="R219" i="82"/>
  <c r="Q219" i="82"/>
  <c r="P219" i="82"/>
  <c r="O219" i="82"/>
  <c r="N219" i="82"/>
  <c r="M219" i="82"/>
  <c r="L219" i="82"/>
  <c r="K219" i="82"/>
  <c r="J219" i="82"/>
  <c r="I219" i="82"/>
  <c r="H219" i="82"/>
  <c r="G219" i="82"/>
  <c r="AE218" i="82"/>
  <c r="AD218" i="82"/>
  <c r="AC218" i="82"/>
  <c r="AB218" i="82"/>
  <c r="AA218" i="82"/>
  <c r="Z218" i="82"/>
  <c r="Y218" i="82"/>
  <c r="X218" i="82"/>
  <c r="W218" i="82"/>
  <c r="V218" i="82"/>
  <c r="U218" i="82"/>
  <c r="T218" i="82"/>
  <c r="S218" i="82"/>
  <c r="R218" i="82"/>
  <c r="Q218" i="82"/>
  <c r="P218" i="82"/>
  <c r="O218" i="82"/>
  <c r="N218" i="82"/>
  <c r="M218" i="82"/>
  <c r="L218" i="82"/>
  <c r="K218" i="82"/>
  <c r="J218" i="82"/>
  <c r="I218" i="82"/>
  <c r="H218" i="82"/>
  <c r="G218" i="82"/>
  <c r="AE217" i="82"/>
  <c r="AD217" i="82"/>
  <c r="AC217" i="82"/>
  <c r="AB217" i="82"/>
  <c r="AA217" i="82"/>
  <c r="Z217" i="82"/>
  <c r="Y217" i="82"/>
  <c r="X217" i="82"/>
  <c r="W217" i="82"/>
  <c r="V217" i="82"/>
  <c r="U217" i="82"/>
  <c r="T217" i="82"/>
  <c r="S217" i="82"/>
  <c r="R217" i="82"/>
  <c r="Q217" i="82"/>
  <c r="P217" i="82"/>
  <c r="O217" i="82"/>
  <c r="N217" i="82"/>
  <c r="M217" i="82"/>
  <c r="L217" i="82"/>
  <c r="K217" i="82"/>
  <c r="J217" i="82"/>
  <c r="I217" i="82"/>
  <c r="H217" i="82"/>
  <c r="G217" i="82"/>
  <c r="AE216" i="82"/>
  <c r="AD216" i="82"/>
  <c r="AC216" i="82"/>
  <c r="AB216" i="82"/>
  <c r="AA216" i="82"/>
  <c r="Z216" i="82"/>
  <c r="Y216" i="82"/>
  <c r="X216" i="82"/>
  <c r="W216" i="82"/>
  <c r="V216" i="82"/>
  <c r="U216" i="82"/>
  <c r="T216" i="82"/>
  <c r="S216" i="82"/>
  <c r="R216" i="82"/>
  <c r="Q216" i="82"/>
  <c r="P216" i="82"/>
  <c r="O216" i="82"/>
  <c r="N216" i="82"/>
  <c r="M216" i="82"/>
  <c r="L216" i="82"/>
  <c r="K216" i="82"/>
  <c r="J216" i="82"/>
  <c r="I216" i="82"/>
  <c r="H216" i="82"/>
  <c r="G216" i="82"/>
  <c r="AE208" i="82"/>
  <c r="AD208" i="82"/>
  <c r="AC208" i="82"/>
  <c r="AB208" i="82"/>
  <c r="AA208" i="82"/>
  <c r="Z208" i="82"/>
  <c r="Y208" i="82"/>
  <c r="X208" i="82"/>
  <c r="W208" i="82"/>
  <c r="V208" i="82"/>
  <c r="U208" i="82"/>
  <c r="T208" i="82"/>
  <c r="S208" i="82"/>
  <c r="R208" i="82"/>
  <c r="Q208" i="82"/>
  <c r="P208" i="82"/>
  <c r="O208" i="82"/>
  <c r="N208" i="82"/>
  <c r="M208" i="82"/>
  <c r="L208" i="82"/>
  <c r="K208" i="82"/>
  <c r="J208" i="82"/>
  <c r="I208" i="82"/>
  <c r="H208" i="82"/>
  <c r="G208" i="82"/>
  <c r="AE207" i="82"/>
  <c r="AD207" i="82"/>
  <c r="AC207" i="82"/>
  <c r="AB207" i="82"/>
  <c r="AA207" i="82"/>
  <c r="Z207" i="82"/>
  <c r="Y207" i="82"/>
  <c r="X207" i="82"/>
  <c r="W207" i="82"/>
  <c r="V207" i="82"/>
  <c r="U207" i="82"/>
  <c r="T207" i="82"/>
  <c r="S207" i="82"/>
  <c r="R207" i="82"/>
  <c r="Q207" i="82"/>
  <c r="P207" i="82"/>
  <c r="O207" i="82"/>
  <c r="N207" i="82"/>
  <c r="M207" i="82"/>
  <c r="L207" i="82"/>
  <c r="K207" i="82"/>
  <c r="J207" i="82"/>
  <c r="I207" i="82"/>
  <c r="H207" i="82"/>
  <c r="G207" i="82"/>
  <c r="AE206" i="82"/>
  <c r="AD206" i="82"/>
  <c r="AC206" i="82"/>
  <c r="AB206" i="82"/>
  <c r="AA206" i="82"/>
  <c r="Z206" i="82"/>
  <c r="Y206" i="82"/>
  <c r="X206" i="82"/>
  <c r="W206" i="82"/>
  <c r="V206" i="82"/>
  <c r="U206" i="82"/>
  <c r="T206" i="82"/>
  <c r="S206" i="82"/>
  <c r="R206" i="82"/>
  <c r="Q206" i="82"/>
  <c r="P206" i="82"/>
  <c r="O206" i="82"/>
  <c r="N206" i="82"/>
  <c r="M206" i="82"/>
  <c r="L206" i="82"/>
  <c r="K206" i="82"/>
  <c r="J206" i="82"/>
  <c r="I206" i="82"/>
  <c r="H206" i="82"/>
  <c r="G206" i="82"/>
  <c r="AE205" i="82"/>
  <c r="AD205" i="82"/>
  <c r="AC205" i="82"/>
  <c r="AB205" i="82"/>
  <c r="AA205" i="82"/>
  <c r="Z205" i="82"/>
  <c r="Y205" i="82"/>
  <c r="X205" i="82"/>
  <c r="W205" i="82"/>
  <c r="V205" i="82"/>
  <c r="U205" i="82"/>
  <c r="T205" i="82"/>
  <c r="S205" i="82"/>
  <c r="R205" i="82"/>
  <c r="Q205" i="82"/>
  <c r="P205" i="82"/>
  <c r="O205" i="82"/>
  <c r="N205" i="82"/>
  <c r="M205" i="82"/>
  <c r="L205" i="82"/>
  <c r="K205" i="82"/>
  <c r="J205" i="82"/>
  <c r="I205" i="82"/>
  <c r="H205" i="82"/>
  <c r="G205" i="82"/>
  <c r="AE204" i="82"/>
  <c r="AD204" i="82"/>
  <c r="AC204" i="82"/>
  <c r="AB204" i="82"/>
  <c r="AA204" i="82"/>
  <c r="Z204" i="82"/>
  <c r="Y204" i="82"/>
  <c r="X204" i="82"/>
  <c r="W204" i="82"/>
  <c r="V204" i="82"/>
  <c r="U204" i="82"/>
  <c r="T204" i="82"/>
  <c r="S204" i="82"/>
  <c r="R204" i="82"/>
  <c r="Q204" i="82"/>
  <c r="P204" i="82"/>
  <c r="O204" i="82"/>
  <c r="N204" i="82"/>
  <c r="M204" i="82"/>
  <c r="L204" i="82"/>
  <c r="K204" i="82"/>
  <c r="J204" i="82"/>
  <c r="I204" i="82"/>
  <c r="H204" i="82"/>
  <c r="G204" i="82"/>
  <c r="AE203" i="82"/>
  <c r="AD203" i="82"/>
  <c r="AC203" i="82"/>
  <c r="AB203" i="82"/>
  <c r="AA203" i="82"/>
  <c r="Z203" i="82"/>
  <c r="Y203" i="82"/>
  <c r="X203" i="82"/>
  <c r="W203" i="82"/>
  <c r="V203" i="82"/>
  <c r="U203" i="82"/>
  <c r="T203" i="82"/>
  <c r="S203" i="82"/>
  <c r="R203" i="82"/>
  <c r="Q203" i="82"/>
  <c r="P203" i="82"/>
  <c r="O203" i="82"/>
  <c r="N203" i="82"/>
  <c r="M203" i="82"/>
  <c r="L203" i="82"/>
  <c r="K203" i="82"/>
  <c r="J203" i="82"/>
  <c r="I203" i="82"/>
  <c r="H203" i="82"/>
  <c r="G203" i="82"/>
  <c r="AE202" i="82"/>
  <c r="AD202" i="82"/>
  <c r="AC202" i="82"/>
  <c r="AB202" i="82"/>
  <c r="AA202" i="82"/>
  <c r="Z202" i="82"/>
  <c r="Y202" i="82"/>
  <c r="X202" i="82"/>
  <c r="W202" i="82"/>
  <c r="V202" i="82"/>
  <c r="U202" i="82"/>
  <c r="T202" i="82"/>
  <c r="S202" i="82"/>
  <c r="R202" i="82"/>
  <c r="Q202" i="82"/>
  <c r="P202" i="82"/>
  <c r="O202" i="82"/>
  <c r="N202" i="82"/>
  <c r="M202" i="82"/>
  <c r="L202" i="82"/>
  <c r="K202" i="82"/>
  <c r="J202" i="82"/>
  <c r="I202" i="82"/>
  <c r="H202" i="82"/>
  <c r="G202" i="82"/>
  <c r="AE201" i="82"/>
  <c r="AD201" i="82"/>
  <c r="AC201" i="82"/>
  <c r="AB201" i="82"/>
  <c r="AA201" i="82"/>
  <c r="Z201" i="82"/>
  <c r="Y201" i="82"/>
  <c r="X201" i="82"/>
  <c r="W201" i="82"/>
  <c r="V201" i="82"/>
  <c r="U201" i="82"/>
  <c r="T201" i="82"/>
  <c r="S201" i="82"/>
  <c r="R201" i="82"/>
  <c r="Q201" i="82"/>
  <c r="P201" i="82"/>
  <c r="O201" i="82"/>
  <c r="N201" i="82"/>
  <c r="M201" i="82"/>
  <c r="L201" i="82"/>
  <c r="K201" i="82"/>
  <c r="J201" i="82"/>
  <c r="I201" i="82"/>
  <c r="H201" i="82"/>
  <c r="G201" i="82"/>
  <c r="AE200" i="82"/>
  <c r="AD200" i="82"/>
  <c r="AC200" i="82"/>
  <c r="AB200" i="82"/>
  <c r="AA200" i="82"/>
  <c r="Z200" i="82"/>
  <c r="Y200" i="82"/>
  <c r="X200" i="82"/>
  <c r="W200" i="82"/>
  <c r="V200" i="82"/>
  <c r="U200" i="82"/>
  <c r="T200" i="82"/>
  <c r="S200" i="82"/>
  <c r="R200" i="82"/>
  <c r="Q200" i="82"/>
  <c r="P200" i="82"/>
  <c r="O200" i="82"/>
  <c r="N200" i="82"/>
  <c r="M200" i="82"/>
  <c r="L200" i="82"/>
  <c r="K200" i="82"/>
  <c r="J200" i="82"/>
  <c r="I200" i="82"/>
  <c r="H200" i="82"/>
  <c r="G200" i="82"/>
  <c r="AE199" i="82"/>
  <c r="AD199" i="82"/>
  <c r="AC199" i="82"/>
  <c r="AB199" i="82"/>
  <c r="AA199" i="82"/>
  <c r="Z199" i="82"/>
  <c r="Y199" i="82"/>
  <c r="X199" i="82"/>
  <c r="W199" i="82"/>
  <c r="V199" i="82"/>
  <c r="U199" i="82"/>
  <c r="T199" i="82"/>
  <c r="S199" i="82"/>
  <c r="R199" i="82"/>
  <c r="Q199" i="82"/>
  <c r="P199" i="82"/>
  <c r="O199" i="82"/>
  <c r="N199" i="82"/>
  <c r="M199" i="82"/>
  <c r="L199" i="82"/>
  <c r="K199" i="82"/>
  <c r="J199" i="82"/>
  <c r="I199" i="82"/>
  <c r="H199" i="82"/>
  <c r="G199" i="82"/>
  <c r="AE191" i="82"/>
  <c r="AD191" i="82"/>
  <c r="AC191" i="82"/>
  <c r="AB191" i="82"/>
  <c r="AA191" i="82"/>
  <c r="Z191" i="82"/>
  <c r="Y191" i="82"/>
  <c r="X191" i="82"/>
  <c r="W191" i="82"/>
  <c r="V191" i="82"/>
  <c r="U191" i="82"/>
  <c r="T191" i="82"/>
  <c r="S191" i="82"/>
  <c r="R191" i="82"/>
  <c r="Q191" i="82"/>
  <c r="P191" i="82"/>
  <c r="O191" i="82"/>
  <c r="N191" i="82"/>
  <c r="M191" i="82"/>
  <c r="L191" i="82"/>
  <c r="K191" i="82"/>
  <c r="J191" i="82"/>
  <c r="I191" i="82"/>
  <c r="H191" i="82"/>
  <c r="G191" i="82"/>
  <c r="AE190" i="82"/>
  <c r="AD190" i="82"/>
  <c r="AC190" i="82"/>
  <c r="AB190" i="82"/>
  <c r="AA190" i="82"/>
  <c r="Z190" i="82"/>
  <c r="Y190" i="82"/>
  <c r="X190" i="82"/>
  <c r="W190" i="82"/>
  <c r="V190" i="82"/>
  <c r="U190" i="82"/>
  <c r="T190" i="82"/>
  <c r="S190" i="82"/>
  <c r="R190" i="82"/>
  <c r="Q190" i="82"/>
  <c r="P190" i="82"/>
  <c r="O190" i="82"/>
  <c r="N190" i="82"/>
  <c r="M190" i="82"/>
  <c r="L190" i="82"/>
  <c r="K190" i="82"/>
  <c r="J190" i="82"/>
  <c r="I190" i="82"/>
  <c r="H190" i="82"/>
  <c r="G190" i="82"/>
  <c r="AE189" i="82"/>
  <c r="AD189" i="82"/>
  <c r="AC189" i="82"/>
  <c r="AB189" i="82"/>
  <c r="AA189" i="82"/>
  <c r="Z189" i="82"/>
  <c r="Y189" i="82"/>
  <c r="X189" i="82"/>
  <c r="W189" i="82"/>
  <c r="V189" i="82"/>
  <c r="U189" i="82"/>
  <c r="T189" i="82"/>
  <c r="S189" i="82"/>
  <c r="R189" i="82"/>
  <c r="Q189" i="82"/>
  <c r="P189" i="82"/>
  <c r="O189" i="82"/>
  <c r="N189" i="82"/>
  <c r="M189" i="82"/>
  <c r="L189" i="82"/>
  <c r="K189" i="82"/>
  <c r="J189" i="82"/>
  <c r="I189" i="82"/>
  <c r="H189" i="82"/>
  <c r="G189" i="82"/>
  <c r="AE188" i="82"/>
  <c r="AD188" i="82"/>
  <c r="AC188" i="82"/>
  <c r="AB188" i="82"/>
  <c r="AA188" i="82"/>
  <c r="Z188" i="82"/>
  <c r="Y188" i="82"/>
  <c r="X188" i="82"/>
  <c r="W188" i="82"/>
  <c r="V188" i="82"/>
  <c r="U188" i="82"/>
  <c r="T188" i="82"/>
  <c r="S188" i="82"/>
  <c r="R188" i="82"/>
  <c r="Q188" i="82"/>
  <c r="P188" i="82"/>
  <c r="O188" i="82"/>
  <c r="N188" i="82"/>
  <c r="M188" i="82"/>
  <c r="L188" i="82"/>
  <c r="K188" i="82"/>
  <c r="J188" i="82"/>
  <c r="I188" i="82"/>
  <c r="H188" i="82"/>
  <c r="G188" i="82"/>
  <c r="AE179" i="82"/>
  <c r="AD179" i="82"/>
  <c r="AC179" i="82"/>
  <c r="AB179" i="82"/>
  <c r="AA179" i="82"/>
  <c r="Z179" i="82"/>
  <c r="Y179" i="82"/>
  <c r="X179" i="82"/>
  <c r="W179" i="82"/>
  <c r="V179" i="82"/>
  <c r="U179" i="82"/>
  <c r="T179" i="82"/>
  <c r="S179" i="82"/>
  <c r="R179" i="82"/>
  <c r="Q179" i="82"/>
  <c r="P179" i="82"/>
  <c r="O179" i="82"/>
  <c r="N179" i="82"/>
  <c r="M179" i="82"/>
  <c r="L179" i="82"/>
  <c r="K179" i="82"/>
  <c r="J179" i="82"/>
  <c r="I179" i="82"/>
  <c r="H179" i="82"/>
  <c r="G179" i="82"/>
  <c r="AE178" i="82"/>
  <c r="AD178" i="82"/>
  <c r="AC178" i="82"/>
  <c r="AB178" i="82"/>
  <c r="AA178" i="82"/>
  <c r="Z178" i="82"/>
  <c r="Y178" i="82"/>
  <c r="X178" i="82"/>
  <c r="W178" i="82"/>
  <c r="V178" i="82"/>
  <c r="U178" i="82"/>
  <c r="T178" i="82"/>
  <c r="S178" i="82"/>
  <c r="R178" i="82"/>
  <c r="Q178" i="82"/>
  <c r="P178" i="82"/>
  <c r="O178" i="82"/>
  <c r="N178" i="82"/>
  <c r="M178" i="82"/>
  <c r="L178" i="82"/>
  <c r="K178" i="82"/>
  <c r="J178" i="82"/>
  <c r="I178" i="82"/>
  <c r="H178" i="82"/>
  <c r="G178" i="82"/>
  <c r="AE177" i="82"/>
  <c r="AD177" i="82"/>
  <c r="AC177" i="82"/>
  <c r="AB177" i="82"/>
  <c r="AA177" i="82"/>
  <c r="Z177" i="82"/>
  <c r="Y177" i="82"/>
  <c r="X177" i="82"/>
  <c r="W177" i="82"/>
  <c r="V177" i="82"/>
  <c r="U177" i="82"/>
  <c r="T177" i="82"/>
  <c r="S177" i="82"/>
  <c r="R177" i="82"/>
  <c r="Q177" i="82"/>
  <c r="P177" i="82"/>
  <c r="O177" i="82"/>
  <c r="N177" i="82"/>
  <c r="M177" i="82"/>
  <c r="L177" i="82"/>
  <c r="K177" i="82"/>
  <c r="J177" i="82"/>
  <c r="I177" i="82"/>
  <c r="H177" i="82"/>
  <c r="G177" i="82"/>
  <c r="AE176" i="82"/>
  <c r="AD176" i="82"/>
  <c r="AC176" i="82"/>
  <c r="AB176" i="82"/>
  <c r="AA176" i="82"/>
  <c r="Z176" i="82"/>
  <c r="Y176" i="82"/>
  <c r="X176" i="82"/>
  <c r="W176" i="82"/>
  <c r="V176" i="82"/>
  <c r="U176" i="82"/>
  <c r="T176" i="82"/>
  <c r="S176" i="82"/>
  <c r="R176" i="82"/>
  <c r="Q176" i="82"/>
  <c r="P176" i="82"/>
  <c r="O176" i="82"/>
  <c r="N176" i="82"/>
  <c r="M176" i="82"/>
  <c r="L176" i="82"/>
  <c r="K176" i="82"/>
  <c r="J176" i="82"/>
  <c r="I176" i="82"/>
  <c r="H176" i="82"/>
  <c r="G176" i="82"/>
  <c r="AE175" i="82"/>
  <c r="AD175" i="82"/>
  <c r="AC175" i="82"/>
  <c r="AB175" i="82"/>
  <c r="AA175" i="82"/>
  <c r="Z175" i="82"/>
  <c r="Y175" i="82"/>
  <c r="X175" i="82"/>
  <c r="W175" i="82"/>
  <c r="V175" i="82"/>
  <c r="U175" i="82"/>
  <c r="T175" i="82"/>
  <c r="S175" i="82"/>
  <c r="R175" i="82"/>
  <c r="Q175" i="82"/>
  <c r="P175" i="82"/>
  <c r="O175" i="82"/>
  <c r="N175" i="82"/>
  <c r="M175" i="82"/>
  <c r="L175" i="82"/>
  <c r="K175" i="82"/>
  <c r="J175" i="82"/>
  <c r="I175" i="82"/>
  <c r="H175" i="82"/>
  <c r="G175" i="82"/>
  <c r="AE172" i="82"/>
  <c r="AD172" i="82"/>
  <c r="AC172" i="82"/>
  <c r="AB172" i="82"/>
  <c r="AA172" i="82"/>
  <c r="Z172" i="82"/>
  <c r="Y172" i="82"/>
  <c r="X172" i="82"/>
  <c r="W172" i="82"/>
  <c r="V172" i="82"/>
  <c r="U172" i="82"/>
  <c r="T172" i="82"/>
  <c r="S172" i="82"/>
  <c r="R172" i="82"/>
  <c r="Q172" i="82"/>
  <c r="P172" i="82"/>
  <c r="O172" i="82"/>
  <c r="N172" i="82"/>
  <c r="M172" i="82"/>
  <c r="L172" i="82"/>
  <c r="K172" i="82"/>
  <c r="J172" i="82"/>
  <c r="I172" i="82"/>
  <c r="H172" i="82"/>
  <c r="G172" i="82"/>
  <c r="AE171" i="82"/>
  <c r="AD171" i="82"/>
  <c r="AC171" i="82"/>
  <c r="AB171" i="82"/>
  <c r="AA171" i="82"/>
  <c r="Z171" i="82"/>
  <c r="Y171" i="82"/>
  <c r="X171" i="82"/>
  <c r="W171" i="82"/>
  <c r="V171" i="82"/>
  <c r="U171" i="82"/>
  <c r="T171" i="82"/>
  <c r="S171" i="82"/>
  <c r="R171" i="82"/>
  <c r="Q171" i="82"/>
  <c r="P171" i="82"/>
  <c r="O171" i="82"/>
  <c r="N171" i="82"/>
  <c r="M171" i="82"/>
  <c r="L171" i="82"/>
  <c r="K171" i="82"/>
  <c r="J171" i="82"/>
  <c r="I171" i="82"/>
  <c r="H171" i="82"/>
  <c r="G171" i="82"/>
  <c r="AE170" i="82"/>
  <c r="AD170" i="82"/>
  <c r="AC170" i="82"/>
  <c r="AB170" i="82"/>
  <c r="AA170" i="82"/>
  <c r="Z170" i="82"/>
  <c r="Y170" i="82"/>
  <c r="X170" i="82"/>
  <c r="W170" i="82"/>
  <c r="V170" i="82"/>
  <c r="U170" i="82"/>
  <c r="T170" i="82"/>
  <c r="S170" i="82"/>
  <c r="R170" i="82"/>
  <c r="Q170" i="82"/>
  <c r="P170" i="82"/>
  <c r="O170" i="82"/>
  <c r="N170" i="82"/>
  <c r="M170" i="82"/>
  <c r="L170" i="82"/>
  <c r="K170" i="82"/>
  <c r="J170" i="82"/>
  <c r="I170" i="82"/>
  <c r="H170" i="82"/>
  <c r="G170" i="82"/>
  <c r="AE156" i="82"/>
  <c r="AD156" i="82"/>
  <c r="AC156" i="82"/>
  <c r="AB156" i="82"/>
  <c r="AA156" i="82"/>
  <c r="Z156" i="82"/>
  <c r="Y156" i="82"/>
  <c r="X156" i="82"/>
  <c r="W156" i="82"/>
  <c r="V156" i="82"/>
  <c r="U156" i="82"/>
  <c r="T156" i="82"/>
  <c r="S156" i="82"/>
  <c r="R156" i="82"/>
  <c r="Q156" i="82"/>
  <c r="P156" i="82"/>
  <c r="O156" i="82"/>
  <c r="N156" i="82"/>
  <c r="M156" i="82"/>
  <c r="L156" i="82"/>
  <c r="K156" i="82"/>
  <c r="J156" i="82"/>
  <c r="I156" i="82"/>
  <c r="H156" i="82"/>
  <c r="G156" i="82"/>
  <c r="AE155" i="82"/>
  <c r="AD155" i="82"/>
  <c r="AC155" i="82"/>
  <c r="AB155" i="82"/>
  <c r="AA155" i="82"/>
  <c r="Z155" i="82"/>
  <c r="Y155" i="82"/>
  <c r="X155" i="82"/>
  <c r="W155" i="82"/>
  <c r="V155" i="82"/>
  <c r="U155" i="82"/>
  <c r="T155" i="82"/>
  <c r="S155" i="82"/>
  <c r="R155" i="82"/>
  <c r="Q155" i="82"/>
  <c r="P155" i="82"/>
  <c r="O155" i="82"/>
  <c r="N155" i="82"/>
  <c r="M155" i="82"/>
  <c r="L155" i="82"/>
  <c r="K155" i="82"/>
  <c r="J155" i="82"/>
  <c r="I155" i="82"/>
  <c r="H155" i="82"/>
  <c r="G155" i="82"/>
  <c r="AE154" i="82"/>
  <c r="AD154" i="82"/>
  <c r="AC154" i="82"/>
  <c r="AB154" i="82"/>
  <c r="AA154" i="82"/>
  <c r="Z154" i="82"/>
  <c r="Y154" i="82"/>
  <c r="X154" i="82"/>
  <c r="W154" i="82"/>
  <c r="V154" i="82"/>
  <c r="U154" i="82"/>
  <c r="T154" i="82"/>
  <c r="S154" i="82"/>
  <c r="R154" i="82"/>
  <c r="Q154" i="82"/>
  <c r="P154" i="82"/>
  <c r="O154" i="82"/>
  <c r="N154" i="82"/>
  <c r="M154" i="82"/>
  <c r="L154" i="82"/>
  <c r="K154" i="82"/>
  <c r="J154" i="82"/>
  <c r="I154" i="82"/>
  <c r="H154" i="82"/>
  <c r="G154" i="82"/>
  <c r="AE153" i="82"/>
  <c r="AD153" i="82"/>
  <c r="AC153" i="82"/>
  <c r="AB153" i="82"/>
  <c r="AA153" i="82"/>
  <c r="Z153" i="82"/>
  <c r="Y153" i="82"/>
  <c r="X153" i="82"/>
  <c r="W153" i="82"/>
  <c r="V153" i="82"/>
  <c r="U153" i="82"/>
  <c r="T153" i="82"/>
  <c r="S153" i="82"/>
  <c r="R153" i="82"/>
  <c r="Q153" i="82"/>
  <c r="P153" i="82"/>
  <c r="O153" i="82"/>
  <c r="N153" i="82"/>
  <c r="M153" i="82"/>
  <c r="L153" i="82"/>
  <c r="K153" i="82"/>
  <c r="J153" i="82"/>
  <c r="I153" i="82"/>
  <c r="H153" i="82"/>
  <c r="G153" i="82"/>
  <c r="AE152" i="82"/>
  <c r="AD152" i="82"/>
  <c r="AC152" i="82"/>
  <c r="AB152" i="82"/>
  <c r="AA152" i="82"/>
  <c r="Z152" i="82"/>
  <c r="Y152" i="82"/>
  <c r="X152" i="82"/>
  <c r="W152" i="82"/>
  <c r="V152" i="82"/>
  <c r="U152" i="82"/>
  <c r="T152" i="82"/>
  <c r="S152" i="82"/>
  <c r="R152" i="82"/>
  <c r="Q152" i="82"/>
  <c r="P152" i="82"/>
  <c r="O152" i="82"/>
  <c r="N152" i="82"/>
  <c r="M152" i="82"/>
  <c r="L152" i="82"/>
  <c r="K152" i="82"/>
  <c r="J152" i="82"/>
  <c r="I152" i="82"/>
  <c r="H152" i="82"/>
  <c r="G152" i="82"/>
  <c r="AE144" i="82"/>
  <c r="AD144" i="82"/>
  <c r="AC144" i="82"/>
  <c r="AB144" i="82"/>
  <c r="AA144" i="82"/>
  <c r="Z144" i="82"/>
  <c r="Y144" i="82"/>
  <c r="X144" i="82"/>
  <c r="W144" i="82"/>
  <c r="V144" i="82"/>
  <c r="U144" i="82"/>
  <c r="T144" i="82"/>
  <c r="S144" i="82"/>
  <c r="R144" i="82"/>
  <c r="Q144" i="82"/>
  <c r="P144" i="82"/>
  <c r="O144" i="82"/>
  <c r="N144" i="82"/>
  <c r="M144" i="82"/>
  <c r="L144" i="82"/>
  <c r="K144" i="82"/>
  <c r="J144" i="82"/>
  <c r="I144" i="82"/>
  <c r="H144" i="82"/>
  <c r="G144" i="82"/>
  <c r="AE143" i="82"/>
  <c r="AD143" i="82"/>
  <c r="AC143" i="82"/>
  <c r="AB143" i="82"/>
  <c r="AA143" i="82"/>
  <c r="Z143" i="82"/>
  <c r="Y143" i="82"/>
  <c r="X143" i="82"/>
  <c r="W143" i="82"/>
  <c r="V143" i="82"/>
  <c r="U143" i="82"/>
  <c r="T143" i="82"/>
  <c r="S143" i="82"/>
  <c r="R143" i="82"/>
  <c r="Q143" i="82"/>
  <c r="P143" i="82"/>
  <c r="O143" i="82"/>
  <c r="N143" i="82"/>
  <c r="M143" i="82"/>
  <c r="L143" i="82"/>
  <c r="K143" i="82"/>
  <c r="J143" i="82"/>
  <c r="I143" i="82"/>
  <c r="H143" i="82"/>
  <c r="G143" i="82"/>
  <c r="AE142" i="82"/>
  <c r="AD142" i="82"/>
  <c r="AC142" i="82"/>
  <c r="AB142" i="82"/>
  <c r="AA142" i="82"/>
  <c r="Z142" i="82"/>
  <c r="Y142" i="82"/>
  <c r="X142" i="82"/>
  <c r="W142" i="82"/>
  <c r="V142" i="82"/>
  <c r="U142" i="82"/>
  <c r="T142" i="82"/>
  <c r="S142" i="82"/>
  <c r="R142" i="82"/>
  <c r="Q142" i="82"/>
  <c r="P142" i="82"/>
  <c r="O142" i="82"/>
  <c r="N142" i="82"/>
  <c r="M142" i="82"/>
  <c r="L142" i="82"/>
  <c r="K142" i="82"/>
  <c r="J142" i="82"/>
  <c r="I142" i="82"/>
  <c r="H142" i="82"/>
  <c r="G142" i="82"/>
  <c r="AE141" i="82"/>
  <c r="AD141" i="82"/>
  <c r="AC141" i="82"/>
  <c r="AB141" i="82"/>
  <c r="AA141" i="82"/>
  <c r="Z141" i="82"/>
  <c r="Y141" i="82"/>
  <c r="X141" i="82"/>
  <c r="W141" i="82"/>
  <c r="V141" i="82"/>
  <c r="U141" i="82"/>
  <c r="T141" i="82"/>
  <c r="S141" i="82"/>
  <c r="R141" i="82"/>
  <c r="Q141" i="82"/>
  <c r="P141" i="82"/>
  <c r="O141" i="82"/>
  <c r="N141" i="82"/>
  <c r="M141" i="82"/>
  <c r="L141" i="82"/>
  <c r="K141" i="82"/>
  <c r="J141" i="82"/>
  <c r="I141" i="82"/>
  <c r="H141" i="82"/>
  <c r="G141" i="82"/>
  <c r="AE140" i="82"/>
  <c r="AD140" i="82"/>
  <c r="AC140" i="82"/>
  <c r="AB140" i="82"/>
  <c r="AA140" i="82"/>
  <c r="Z140" i="82"/>
  <c r="Y140" i="82"/>
  <c r="X140" i="82"/>
  <c r="W140" i="82"/>
  <c r="V140" i="82"/>
  <c r="U140" i="82"/>
  <c r="T140" i="82"/>
  <c r="S140" i="82"/>
  <c r="R140" i="82"/>
  <c r="Q140" i="82"/>
  <c r="P140" i="82"/>
  <c r="O140" i="82"/>
  <c r="N140" i="82"/>
  <c r="M140" i="82"/>
  <c r="L140" i="82"/>
  <c r="K140" i="82"/>
  <c r="J140" i="82"/>
  <c r="I140" i="82"/>
  <c r="H140" i="82"/>
  <c r="G140" i="82"/>
  <c r="AE129" i="82"/>
  <c r="AD129" i="82"/>
  <c r="AC129" i="82"/>
  <c r="AB129" i="82"/>
  <c r="AA129" i="82"/>
  <c r="Z129" i="82"/>
  <c r="Y129" i="82"/>
  <c r="X129" i="82"/>
  <c r="W129" i="82"/>
  <c r="V129" i="82"/>
  <c r="U129" i="82"/>
  <c r="T129" i="82"/>
  <c r="S129" i="82"/>
  <c r="R129" i="82"/>
  <c r="Q129" i="82"/>
  <c r="P129" i="82"/>
  <c r="O129" i="82"/>
  <c r="N129" i="82"/>
  <c r="M129" i="82"/>
  <c r="L129" i="82"/>
  <c r="K129" i="82"/>
  <c r="J129" i="82"/>
  <c r="I129" i="82"/>
  <c r="H129" i="82"/>
  <c r="G129" i="82"/>
  <c r="AE128" i="82"/>
  <c r="AD128" i="82"/>
  <c r="AC128" i="82"/>
  <c r="AB128" i="82"/>
  <c r="AA128" i="82"/>
  <c r="Z128" i="82"/>
  <c r="Y128" i="82"/>
  <c r="X128" i="82"/>
  <c r="W128" i="82"/>
  <c r="V128" i="82"/>
  <c r="U128" i="82"/>
  <c r="T128" i="82"/>
  <c r="S128" i="82"/>
  <c r="R128" i="82"/>
  <c r="Q128" i="82"/>
  <c r="P128" i="82"/>
  <c r="O128" i="82"/>
  <c r="N128" i="82"/>
  <c r="M128" i="82"/>
  <c r="L128" i="82"/>
  <c r="K128" i="82"/>
  <c r="J128" i="82"/>
  <c r="I128" i="82"/>
  <c r="H128" i="82"/>
  <c r="G128" i="82"/>
  <c r="AE127" i="82"/>
  <c r="AD127" i="82"/>
  <c r="AC127" i="82"/>
  <c r="AB127" i="82"/>
  <c r="AA127" i="82"/>
  <c r="Z127" i="82"/>
  <c r="Y127" i="82"/>
  <c r="X127" i="82"/>
  <c r="W127" i="82"/>
  <c r="V127" i="82"/>
  <c r="U127" i="82"/>
  <c r="T127" i="82"/>
  <c r="S127" i="82"/>
  <c r="R127" i="82"/>
  <c r="Q127" i="82"/>
  <c r="P127" i="82"/>
  <c r="O127" i="82"/>
  <c r="N127" i="82"/>
  <c r="M127" i="82"/>
  <c r="L127" i="82"/>
  <c r="K127" i="82"/>
  <c r="J127" i="82"/>
  <c r="I127" i="82"/>
  <c r="H127" i="82"/>
  <c r="G127" i="82"/>
  <c r="AE126" i="82"/>
  <c r="AD126" i="82"/>
  <c r="AC126" i="82"/>
  <c r="AB126" i="82"/>
  <c r="AA126" i="82"/>
  <c r="Z126" i="82"/>
  <c r="Y126" i="82"/>
  <c r="X126" i="82"/>
  <c r="W126" i="82"/>
  <c r="V126" i="82"/>
  <c r="U126" i="82"/>
  <c r="T126" i="82"/>
  <c r="S126" i="82"/>
  <c r="R126" i="82"/>
  <c r="Q126" i="82"/>
  <c r="P126" i="82"/>
  <c r="O126" i="82"/>
  <c r="N126" i="82"/>
  <c r="M126" i="82"/>
  <c r="L126" i="82"/>
  <c r="K126" i="82"/>
  <c r="J126" i="82"/>
  <c r="I126" i="82"/>
  <c r="H126" i="82"/>
  <c r="G126" i="82"/>
  <c r="AE125" i="82"/>
  <c r="AD125" i="82"/>
  <c r="AC125" i="82"/>
  <c r="AB125" i="82"/>
  <c r="AA125" i="82"/>
  <c r="Z125" i="82"/>
  <c r="Y125" i="82"/>
  <c r="X125" i="82"/>
  <c r="W125" i="82"/>
  <c r="V125" i="82"/>
  <c r="U125" i="82"/>
  <c r="T125" i="82"/>
  <c r="S125" i="82"/>
  <c r="R125" i="82"/>
  <c r="Q125" i="82"/>
  <c r="P125" i="82"/>
  <c r="O125" i="82"/>
  <c r="N125" i="82"/>
  <c r="M125" i="82"/>
  <c r="L125" i="82"/>
  <c r="K125" i="82"/>
  <c r="J125" i="82"/>
  <c r="I125" i="82"/>
  <c r="H125" i="82"/>
  <c r="G125" i="82"/>
  <c r="AE122" i="82"/>
  <c r="AD122" i="82"/>
  <c r="AC122" i="82"/>
  <c r="AB122" i="82"/>
  <c r="AA122" i="82"/>
  <c r="Z122" i="82"/>
  <c r="Y122" i="82"/>
  <c r="X122" i="82"/>
  <c r="W122" i="82"/>
  <c r="V122" i="82"/>
  <c r="U122" i="82"/>
  <c r="T122" i="82"/>
  <c r="S122" i="82"/>
  <c r="R122" i="82"/>
  <c r="Q122" i="82"/>
  <c r="P122" i="82"/>
  <c r="O122" i="82"/>
  <c r="N122" i="82"/>
  <c r="M122" i="82"/>
  <c r="L122" i="82"/>
  <c r="K122" i="82"/>
  <c r="J122" i="82"/>
  <c r="I122" i="82"/>
  <c r="H122" i="82"/>
  <c r="G122" i="82"/>
  <c r="AE121" i="82"/>
  <c r="AD121" i="82"/>
  <c r="AC121" i="82"/>
  <c r="AB121" i="82"/>
  <c r="AA121" i="82"/>
  <c r="Z121" i="82"/>
  <c r="Y121" i="82"/>
  <c r="X121" i="82"/>
  <c r="W121" i="82"/>
  <c r="V121" i="82"/>
  <c r="U121" i="82"/>
  <c r="T121" i="82"/>
  <c r="S121" i="82"/>
  <c r="R121" i="82"/>
  <c r="Q121" i="82"/>
  <c r="P121" i="82"/>
  <c r="O121" i="82"/>
  <c r="N121" i="82"/>
  <c r="M121" i="82"/>
  <c r="L121" i="82"/>
  <c r="K121" i="82"/>
  <c r="J121" i="82"/>
  <c r="I121" i="82"/>
  <c r="H121" i="82"/>
  <c r="G121" i="82"/>
  <c r="AE120" i="82"/>
  <c r="AD120" i="82"/>
  <c r="AC120" i="82"/>
  <c r="AB120" i="82"/>
  <c r="AA120" i="82"/>
  <c r="Z120" i="82"/>
  <c r="Y120" i="82"/>
  <c r="X120" i="82"/>
  <c r="W120" i="82"/>
  <c r="V120" i="82"/>
  <c r="U120" i="82"/>
  <c r="T120" i="82"/>
  <c r="S120" i="82"/>
  <c r="R120" i="82"/>
  <c r="Q120" i="82"/>
  <c r="P120" i="82"/>
  <c r="O120" i="82"/>
  <c r="N120" i="82"/>
  <c r="M120" i="82"/>
  <c r="L120" i="82"/>
  <c r="K120" i="82"/>
  <c r="J120" i="82"/>
  <c r="I120" i="82"/>
  <c r="H120" i="82"/>
  <c r="G120" i="82"/>
  <c r="AE119" i="82"/>
  <c r="AD119" i="82"/>
  <c r="AC119" i="82"/>
  <c r="AB119" i="82"/>
  <c r="AA119" i="82"/>
  <c r="Z119" i="82"/>
  <c r="Y119" i="82"/>
  <c r="X119" i="82"/>
  <c r="W119" i="82"/>
  <c r="V119" i="82"/>
  <c r="U119" i="82"/>
  <c r="T119" i="82"/>
  <c r="S119" i="82"/>
  <c r="R119" i="82"/>
  <c r="Q119" i="82"/>
  <c r="P119" i="82"/>
  <c r="O119" i="82"/>
  <c r="N119" i="82"/>
  <c r="M119" i="82"/>
  <c r="L119" i="82"/>
  <c r="K119" i="82"/>
  <c r="J119" i="82"/>
  <c r="I119" i="82"/>
  <c r="H119" i="82"/>
  <c r="G119" i="82"/>
  <c r="AE118" i="82"/>
  <c r="AD118" i="82"/>
  <c r="AC118" i="82"/>
  <c r="AB118" i="82"/>
  <c r="AA118" i="82"/>
  <c r="Z118" i="82"/>
  <c r="Y118" i="82"/>
  <c r="X118" i="82"/>
  <c r="W118" i="82"/>
  <c r="V118" i="82"/>
  <c r="U118" i="82"/>
  <c r="T118" i="82"/>
  <c r="S118" i="82"/>
  <c r="R118" i="82"/>
  <c r="Q118" i="82"/>
  <c r="P118" i="82"/>
  <c r="O118" i="82"/>
  <c r="N118" i="82"/>
  <c r="M118" i="82"/>
  <c r="L118" i="82"/>
  <c r="K118" i="82"/>
  <c r="J118" i="82"/>
  <c r="I118" i="82"/>
  <c r="H118" i="82"/>
  <c r="G118" i="82"/>
  <c r="AE114" i="82"/>
  <c r="AD114" i="82"/>
  <c r="AC114" i="82"/>
  <c r="AB114" i="82"/>
  <c r="AA114" i="82"/>
  <c r="Z114" i="82"/>
  <c r="Y114" i="82"/>
  <c r="X114" i="82"/>
  <c r="W114" i="82"/>
  <c r="V114" i="82"/>
  <c r="U114" i="82"/>
  <c r="T114" i="82"/>
  <c r="S114" i="82"/>
  <c r="R114" i="82"/>
  <c r="Q114" i="82"/>
  <c r="P114" i="82"/>
  <c r="O114" i="82"/>
  <c r="N114" i="82"/>
  <c r="M114" i="82"/>
  <c r="L114" i="82"/>
  <c r="K114" i="82"/>
  <c r="J114" i="82"/>
  <c r="I114" i="82"/>
  <c r="H114" i="82"/>
  <c r="G114" i="82"/>
  <c r="AE113" i="82"/>
  <c r="AD113" i="82"/>
  <c r="AC113" i="82"/>
  <c r="AB113" i="82"/>
  <c r="AA113" i="82"/>
  <c r="Z113" i="82"/>
  <c r="Y113" i="82"/>
  <c r="X113" i="82"/>
  <c r="W113" i="82"/>
  <c r="V113" i="82"/>
  <c r="U113" i="82"/>
  <c r="T113" i="82"/>
  <c r="S113" i="82"/>
  <c r="R113" i="82"/>
  <c r="Q113" i="82"/>
  <c r="P113" i="82"/>
  <c r="O113" i="82"/>
  <c r="N113" i="82"/>
  <c r="M113" i="82"/>
  <c r="L113" i="82"/>
  <c r="K113" i="82"/>
  <c r="J113" i="82"/>
  <c r="I113" i="82"/>
  <c r="H113" i="82"/>
  <c r="G113" i="82"/>
  <c r="AE112" i="82"/>
  <c r="AD112" i="82"/>
  <c r="AC112" i="82"/>
  <c r="AB112" i="82"/>
  <c r="AA112" i="82"/>
  <c r="Z112" i="82"/>
  <c r="Y112" i="82"/>
  <c r="X112" i="82"/>
  <c r="W112" i="82"/>
  <c r="V112" i="82"/>
  <c r="U112" i="82"/>
  <c r="T112" i="82"/>
  <c r="S112" i="82"/>
  <c r="R112" i="82"/>
  <c r="Q112" i="82"/>
  <c r="P112" i="82"/>
  <c r="O112" i="82"/>
  <c r="N112" i="82"/>
  <c r="M112" i="82"/>
  <c r="L112" i="82"/>
  <c r="K112" i="82"/>
  <c r="J112" i="82"/>
  <c r="I112" i="82"/>
  <c r="H112" i="82"/>
  <c r="G112" i="82"/>
  <c r="AE111" i="82"/>
  <c r="AD111" i="82"/>
  <c r="AC111" i="82"/>
  <c r="AB111" i="82"/>
  <c r="AA111" i="82"/>
  <c r="Z111" i="82"/>
  <c r="Y111" i="82"/>
  <c r="X111" i="82"/>
  <c r="W111" i="82"/>
  <c r="V111" i="82"/>
  <c r="U111" i="82"/>
  <c r="T111" i="82"/>
  <c r="S111" i="82"/>
  <c r="R111" i="82"/>
  <c r="Q111" i="82"/>
  <c r="P111" i="82"/>
  <c r="O111" i="82"/>
  <c r="N111" i="82"/>
  <c r="M111" i="82"/>
  <c r="L111" i="82"/>
  <c r="K111" i="82"/>
  <c r="J111" i="82"/>
  <c r="I111" i="82"/>
  <c r="H111" i="82"/>
  <c r="G111" i="82"/>
  <c r="AE11" i="82"/>
  <c r="AD11" i="82"/>
  <c r="AC11" i="82"/>
  <c r="AB11" i="82"/>
  <c r="AA11" i="82"/>
  <c r="Z11" i="82"/>
  <c r="Y11" i="82"/>
  <c r="X11" i="82"/>
  <c r="W11" i="82"/>
  <c r="V11" i="82"/>
  <c r="U11" i="82"/>
  <c r="T11" i="82"/>
  <c r="S11" i="82"/>
  <c r="R11" i="82"/>
  <c r="Q11" i="82"/>
  <c r="P11" i="82"/>
  <c r="O11" i="82"/>
  <c r="N11" i="82"/>
  <c r="M11" i="82"/>
  <c r="L11" i="82"/>
  <c r="K11" i="82"/>
  <c r="J11" i="82"/>
  <c r="I11" i="82"/>
  <c r="H11" i="82"/>
  <c r="G11" i="82"/>
  <c r="AE55" i="82"/>
  <c r="AD55" i="82"/>
  <c r="AC55" i="82"/>
  <c r="AB55" i="82"/>
  <c r="AA55" i="82"/>
  <c r="Z55" i="82"/>
  <c r="Y55" i="82"/>
  <c r="X55" i="82"/>
  <c r="W55" i="82"/>
  <c r="V55" i="82"/>
  <c r="U55" i="82"/>
  <c r="T55" i="82"/>
  <c r="S55" i="82"/>
  <c r="R55" i="82"/>
  <c r="Q55" i="82"/>
  <c r="P55" i="82"/>
  <c r="O55" i="82"/>
  <c r="N55" i="82"/>
  <c r="M55" i="82"/>
  <c r="L55" i="82"/>
  <c r="K55" i="82"/>
  <c r="J55" i="82"/>
  <c r="I55" i="82"/>
  <c r="H55" i="82"/>
  <c r="G55" i="82"/>
  <c r="AE52" i="82"/>
  <c r="AD52" i="82"/>
  <c r="AC52" i="82"/>
  <c r="AB52" i="82"/>
  <c r="AA52" i="82"/>
  <c r="Z52" i="82"/>
  <c r="Y52" i="82"/>
  <c r="X52" i="82"/>
  <c r="W52" i="82"/>
  <c r="V52" i="82"/>
  <c r="U52" i="82"/>
  <c r="T52" i="82"/>
  <c r="S52" i="82"/>
  <c r="R52" i="82"/>
  <c r="Q52" i="82"/>
  <c r="P52" i="82"/>
  <c r="O52" i="82"/>
  <c r="N52" i="82"/>
  <c r="M52" i="82"/>
  <c r="L52" i="82"/>
  <c r="K52" i="82"/>
  <c r="J52" i="82"/>
  <c r="I52" i="82"/>
  <c r="H52" i="82"/>
  <c r="G52" i="82"/>
  <c r="AE51" i="82"/>
  <c r="AD51" i="82"/>
  <c r="AC51" i="82"/>
  <c r="AB51" i="82"/>
  <c r="AA51" i="82"/>
  <c r="Z51" i="82"/>
  <c r="Y51" i="82"/>
  <c r="X51" i="82"/>
  <c r="W51" i="82"/>
  <c r="V51" i="82"/>
  <c r="U51" i="82"/>
  <c r="T51" i="82"/>
  <c r="S51" i="82"/>
  <c r="R51" i="82"/>
  <c r="Q51" i="82"/>
  <c r="P51" i="82"/>
  <c r="O51" i="82"/>
  <c r="N51" i="82"/>
  <c r="M51" i="82"/>
  <c r="L51" i="82"/>
  <c r="K51" i="82"/>
  <c r="J51" i="82"/>
  <c r="I51" i="82"/>
  <c r="H51" i="82"/>
  <c r="G51" i="82"/>
  <c r="AE49" i="82"/>
  <c r="AD49" i="82"/>
  <c r="AC49" i="82"/>
  <c r="AB49" i="82"/>
  <c r="AA49" i="82"/>
  <c r="Z49" i="82"/>
  <c r="Y49" i="82"/>
  <c r="X49" i="82"/>
  <c r="W49" i="82"/>
  <c r="V49" i="82"/>
  <c r="U49" i="82"/>
  <c r="T49" i="82"/>
  <c r="S49" i="82"/>
  <c r="R49" i="82"/>
  <c r="Q49" i="82"/>
  <c r="P49" i="82"/>
  <c r="O49" i="82"/>
  <c r="N49" i="82"/>
  <c r="M49" i="82"/>
  <c r="L49" i="82"/>
  <c r="K49" i="82"/>
  <c r="J49" i="82"/>
  <c r="I49" i="82"/>
  <c r="H49" i="82"/>
  <c r="G49" i="82"/>
  <c r="AE48" i="82"/>
  <c r="AD48" i="82"/>
  <c r="AC48" i="82"/>
  <c r="AB48" i="82"/>
  <c r="AA48" i="82"/>
  <c r="Z48" i="82"/>
  <c r="Y48" i="82"/>
  <c r="X48" i="82"/>
  <c r="W48" i="82"/>
  <c r="V48" i="82"/>
  <c r="U48" i="82"/>
  <c r="T48" i="82"/>
  <c r="S48" i="82"/>
  <c r="R48" i="82"/>
  <c r="Q48" i="82"/>
  <c r="P48" i="82"/>
  <c r="O48" i="82"/>
  <c r="N48" i="82"/>
  <c r="M48" i="82"/>
  <c r="L48" i="82"/>
  <c r="K48" i="82"/>
  <c r="J48" i="82"/>
  <c r="I48" i="82"/>
  <c r="H48" i="82"/>
  <c r="G48" i="82"/>
  <c r="AE44" i="82"/>
  <c r="AD44" i="82"/>
  <c r="AC44" i="82"/>
  <c r="AB44" i="82"/>
  <c r="AA44" i="82"/>
  <c r="Z44" i="82"/>
  <c r="Y44" i="82"/>
  <c r="X44" i="82"/>
  <c r="W44" i="82"/>
  <c r="V44" i="82"/>
  <c r="U44" i="82"/>
  <c r="T44" i="82"/>
  <c r="S44" i="82"/>
  <c r="R44" i="82"/>
  <c r="Q44" i="82"/>
  <c r="P44" i="82"/>
  <c r="O44" i="82"/>
  <c r="N44" i="82"/>
  <c r="M44" i="82"/>
  <c r="L44" i="82"/>
  <c r="K44" i="82"/>
  <c r="J44" i="82"/>
  <c r="I44" i="82"/>
  <c r="H44" i="82"/>
  <c r="G44" i="82"/>
  <c r="AE27" i="82"/>
  <c r="AD27" i="82"/>
  <c r="AC27" i="82"/>
  <c r="AB27" i="82"/>
  <c r="AA27" i="82"/>
  <c r="Z27" i="82"/>
  <c r="Y27" i="82"/>
  <c r="X27" i="82"/>
  <c r="W27" i="82"/>
  <c r="V27" i="82"/>
  <c r="U27" i="82"/>
  <c r="T27" i="82"/>
  <c r="S27" i="82"/>
  <c r="R27" i="82"/>
  <c r="Q27" i="82"/>
  <c r="P27" i="82"/>
  <c r="O27" i="82"/>
  <c r="N27" i="82"/>
  <c r="M27" i="82"/>
  <c r="L27" i="82"/>
  <c r="K27" i="82"/>
  <c r="J27" i="82"/>
  <c r="I27" i="82"/>
  <c r="H27" i="82"/>
  <c r="G27" i="82"/>
  <c r="AE29" i="82"/>
  <c r="AD29" i="82"/>
  <c r="AC29" i="82"/>
  <c r="AB29" i="82"/>
  <c r="AA29" i="82"/>
  <c r="Z29" i="82"/>
  <c r="Y29" i="82"/>
  <c r="X29" i="82"/>
  <c r="W29" i="82"/>
  <c r="V29" i="82"/>
  <c r="U29" i="82"/>
  <c r="T29" i="82"/>
  <c r="S29" i="82"/>
  <c r="R29" i="82"/>
  <c r="Q29" i="82"/>
  <c r="P29" i="82"/>
  <c r="O29" i="82"/>
  <c r="N29" i="82"/>
  <c r="M29" i="82"/>
  <c r="L29" i="82"/>
  <c r="K29" i="82"/>
  <c r="J29" i="82"/>
  <c r="I29" i="82"/>
  <c r="H29" i="82"/>
  <c r="G29" i="82"/>
  <c r="AE21" i="82"/>
  <c r="AD21" i="82"/>
  <c r="AC21" i="82"/>
  <c r="AB21" i="82"/>
  <c r="AA21" i="82"/>
  <c r="Z21" i="82"/>
  <c r="Y21" i="82"/>
  <c r="X21" i="82"/>
  <c r="W21" i="82"/>
  <c r="V21" i="82"/>
  <c r="U21" i="82"/>
  <c r="T21" i="82"/>
  <c r="S21" i="82"/>
  <c r="R21" i="82"/>
  <c r="Q21" i="82"/>
  <c r="P21" i="82"/>
  <c r="O21" i="82"/>
  <c r="N21" i="82"/>
  <c r="M21" i="82"/>
  <c r="L21" i="82"/>
  <c r="K21" i="82"/>
  <c r="J21" i="82"/>
  <c r="I21" i="82"/>
  <c r="H21" i="82"/>
  <c r="G21" i="82"/>
  <c r="AE20" i="82"/>
  <c r="AD20" i="82"/>
  <c r="AC20" i="82"/>
  <c r="AB20" i="82"/>
  <c r="AA20" i="82"/>
  <c r="Z20" i="82"/>
  <c r="Y20" i="82"/>
  <c r="X20" i="82"/>
  <c r="W20" i="82"/>
  <c r="V20" i="82"/>
  <c r="U20" i="82"/>
  <c r="T20" i="82"/>
  <c r="S20" i="82"/>
  <c r="R20" i="82"/>
  <c r="Q20" i="82"/>
  <c r="P20" i="82"/>
  <c r="O20" i="82"/>
  <c r="N20" i="82"/>
  <c r="M20" i="82"/>
  <c r="L20" i="82"/>
  <c r="K20" i="82"/>
  <c r="J20" i="82"/>
  <c r="I20" i="82"/>
  <c r="H20" i="82"/>
  <c r="G20" i="82"/>
  <c r="AE18" i="82"/>
  <c r="AD18" i="82"/>
  <c r="AC18" i="82"/>
  <c r="AB18" i="82"/>
  <c r="AA18" i="82"/>
  <c r="Z18" i="82"/>
  <c r="Y18" i="82"/>
  <c r="X18" i="82"/>
  <c r="W18" i="82"/>
  <c r="V18" i="82"/>
  <c r="U18" i="82"/>
  <c r="T18" i="82"/>
  <c r="S18" i="82"/>
  <c r="R18" i="82"/>
  <c r="Q18" i="82"/>
  <c r="P18" i="82"/>
  <c r="O18" i="82"/>
  <c r="N18" i="82"/>
  <c r="M18" i="82"/>
  <c r="L18" i="82"/>
  <c r="K18" i="82"/>
  <c r="J18" i="82"/>
  <c r="I18" i="82"/>
  <c r="H18" i="82"/>
  <c r="G18" i="82"/>
  <c r="AE17" i="82"/>
  <c r="AD17" i="82"/>
  <c r="AC17" i="82"/>
  <c r="AB17" i="82"/>
  <c r="AA17" i="82"/>
  <c r="Z17" i="82"/>
  <c r="Y17" i="82"/>
  <c r="X17" i="82"/>
  <c r="W17" i="82"/>
  <c r="V17" i="82"/>
  <c r="U17" i="82"/>
  <c r="T17" i="82"/>
  <c r="S17" i="82"/>
  <c r="R17" i="82"/>
  <c r="Q17" i="82"/>
  <c r="P17" i="82"/>
  <c r="O17" i="82"/>
  <c r="N17" i="82"/>
  <c r="M17" i="82"/>
  <c r="L17" i="82"/>
  <c r="K17" i="82"/>
  <c r="J17" i="82"/>
  <c r="I17" i="82"/>
  <c r="H17" i="82"/>
  <c r="G17" i="82"/>
  <c r="AE17" i="80"/>
  <c r="AD17" i="80"/>
  <c r="AC17" i="80"/>
  <c r="AB17" i="80"/>
  <c r="AA17" i="80"/>
  <c r="Z17" i="80"/>
  <c r="Y17" i="80"/>
  <c r="X17" i="80"/>
  <c r="W17" i="80"/>
  <c r="V17" i="80"/>
  <c r="U17" i="80"/>
  <c r="T17" i="80"/>
  <c r="S17" i="80"/>
  <c r="R17" i="80"/>
  <c r="Q17" i="80"/>
  <c r="P17" i="80"/>
  <c r="O17" i="80"/>
  <c r="N17" i="80"/>
  <c r="M17" i="80"/>
  <c r="L17" i="80"/>
  <c r="K17" i="80"/>
  <c r="J17" i="80"/>
  <c r="I17" i="80"/>
  <c r="H17" i="80"/>
  <c r="G17" i="80"/>
  <c r="D65" i="82"/>
  <c r="D70" i="82" s="1"/>
  <c r="D64" i="82"/>
  <c r="D69" i="82" s="1"/>
  <c r="K19" i="82" l="1"/>
  <c r="O19" i="82"/>
  <c r="S19" i="82"/>
  <c r="S25" i="82" s="1"/>
  <c r="W19" i="82"/>
  <c r="W25" i="82" s="1"/>
  <c r="AA19" i="82"/>
  <c r="AE19" i="82"/>
  <c r="H50" i="82"/>
  <c r="L50" i="82"/>
  <c r="P50" i="82"/>
  <c r="T50" i="82"/>
  <c r="X50" i="82"/>
  <c r="AB50" i="82"/>
  <c r="J56" i="82"/>
  <c r="N56" i="82"/>
  <c r="R56" i="82"/>
  <c r="G56" i="82"/>
  <c r="AA56" i="82"/>
  <c r="AD19" i="82"/>
  <c r="K50" i="82"/>
  <c r="O50" i="82"/>
  <c r="S50" i="82"/>
  <c r="W50" i="82"/>
  <c r="AA50" i="82"/>
  <c r="AE50" i="82"/>
  <c r="M56" i="82"/>
  <c r="Q56" i="82"/>
  <c r="U56" i="82"/>
  <c r="Y56" i="82"/>
  <c r="AC56" i="82"/>
  <c r="J262" i="82"/>
  <c r="N262" i="82"/>
  <c r="V262" i="82"/>
  <c r="Z262" i="82"/>
  <c r="AD262" i="82"/>
  <c r="P19" i="82"/>
  <c r="P25" i="82" s="1"/>
  <c r="T19" i="82"/>
  <c r="T25" i="82" s="1"/>
  <c r="X19" i="82"/>
  <c r="X25" i="82" s="1"/>
  <c r="AA173" i="82"/>
  <c r="K245" i="82"/>
  <c r="T56" i="82"/>
  <c r="M262" i="82"/>
  <c r="Q262" i="82"/>
  <c r="U262" i="82"/>
  <c r="Y262" i="82"/>
  <c r="AC262" i="82"/>
  <c r="G19" i="82"/>
  <c r="G25" i="82" s="1"/>
  <c r="V56" i="82"/>
  <c r="Z56" i="82"/>
  <c r="AD56" i="82"/>
  <c r="G79" i="82"/>
  <c r="G164" i="82" s="1"/>
  <c r="G236" i="82"/>
  <c r="G60" i="82"/>
  <c r="K79" i="82"/>
  <c r="K164" i="82" s="1"/>
  <c r="K236" i="82"/>
  <c r="K60" i="82"/>
  <c r="O236" i="82"/>
  <c r="O60" i="82"/>
  <c r="W79" i="82"/>
  <c r="W164" i="82" s="1"/>
  <c r="W60" i="82"/>
  <c r="W236" i="82"/>
  <c r="AA79" i="82"/>
  <c r="AA164" i="82" s="1"/>
  <c r="AA60" i="82"/>
  <c r="Y123" i="82"/>
  <c r="AB130" i="82"/>
  <c r="L146" i="82"/>
  <c r="T146" i="82"/>
  <c r="K158" i="82"/>
  <c r="O158" i="82"/>
  <c r="S158" i="82"/>
  <c r="W158" i="82"/>
  <c r="AA158" i="82"/>
  <c r="AE158" i="82"/>
  <c r="L158" i="82"/>
  <c r="J173" i="82"/>
  <c r="N173" i="82"/>
  <c r="R173" i="82"/>
  <c r="V173" i="82"/>
  <c r="Z173" i="82"/>
  <c r="AD173" i="82"/>
  <c r="Y180" i="82"/>
  <c r="U193" i="82"/>
  <c r="N210" i="82"/>
  <c r="R210" i="82"/>
  <c r="V210" i="82"/>
  <c r="AD210" i="82"/>
  <c r="P223" i="82"/>
  <c r="X223" i="82"/>
  <c r="Q223" i="82"/>
  <c r="J245" i="82"/>
  <c r="R245" i="82"/>
  <c r="Z245" i="82"/>
  <c r="AD245" i="82"/>
  <c r="Q245" i="82"/>
  <c r="K251" i="82"/>
  <c r="S251" i="82"/>
  <c r="AA251" i="82"/>
  <c r="Q180" i="82"/>
  <c r="W210" i="82"/>
  <c r="Q251" i="82"/>
  <c r="P236" i="82"/>
  <c r="H79" i="82"/>
  <c r="H164" i="82" s="1"/>
  <c r="H236" i="82"/>
  <c r="H60" i="82"/>
  <c r="L60" i="82"/>
  <c r="L79" i="82"/>
  <c r="L164" i="82" s="1"/>
  <c r="L56" i="82"/>
  <c r="K123" i="82"/>
  <c r="S123" i="82"/>
  <c r="AE123" i="82"/>
  <c r="P123" i="82"/>
  <c r="J130" i="82"/>
  <c r="V130" i="82"/>
  <c r="AD130" i="82"/>
  <c r="T79" i="82"/>
  <c r="T164" i="82" s="1"/>
  <c r="X236" i="82"/>
  <c r="AB79" i="82"/>
  <c r="AB164" i="82" s="1"/>
  <c r="G123" i="82"/>
  <c r="O123" i="82"/>
  <c r="W123" i="82"/>
  <c r="AA123" i="82"/>
  <c r="AD123" i="82"/>
  <c r="N130" i="82"/>
  <c r="R130" i="82"/>
  <c r="Z130" i="82"/>
  <c r="L130" i="82"/>
  <c r="L251" i="82"/>
  <c r="X60" i="82"/>
  <c r="V223" i="82"/>
  <c r="M19" i="82"/>
  <c r="M95" i="82" s="1"/>
  <c r="Q19" i="82"/>
  <c r="Q25" i="82" s="1"/>
  <c r="Y19" i="82"/>
  <c r="Y25" i="82" s="1"/>
  <c r="M50" i="82"/>
  <c r="Q50" i="82"/>
  <c r="U50" i="82"/>
  <c r="Y50" i="82"/>
  <c r="AC50" i="82"/>
  <c r="K56" i="82"/>
  <c r="O56" i="82"/>
  <c r="S56" i="82"/>
  <c r="W56" i="82"/>
  <c r="AE56" i="82"/>
  <c r="AC123" i="82"/>
  <c r="L123" i="82"/>
  <c r="T123" i="82"/>
  <c r="P130" i="82"/>
  <c r="T130" i="82"/>
  <c r="X130" i="82"/>
  <c r="K146" i="82"/>
  <c r="O146" i="82"/>
  <c r="S146" i="82"/>
  <c r="T147" i="82" s="1"/>
  <c r="W146" i="82"/>
  <c r="AA146" i="82"/>
  <c r="AE146" i="82"/>
  <c r="M180" i="82"/>
  <c r="U180" i="82"/>
  <c r="AC180" i="82"/>
  <c r="M193" i="82"/>
  <c r="Q193" i="82"/>
  <c r="Y193" i="82"/>
  <c r="T210" i="82"/>
  <c r="N223" i="82"/>
  <c r="AD223" i="82"/>
  <c r="M245" i="82"/>
  <c r="U245" i="82"/>
  <c r="Y245" i="82"/>
  <c r="U251" i="82"/>
  <c r="Y251" i="82"/>
  <c r="R262" i="82"/>
  <c r="S236" i="82"/>
  <c r="S79" i="82"/>
  <c r="S164" i="82" s="1"/>
  <c r="S60" i="82"/>
  <c r="AE236" i="82"/>
  <c r="AE60" i="82"/>
  <c r="P60" i="82"/>
  <c r="O79" i="82"/>
  <c r="O164" i="82" s="1"/>
  <c r="AA236" i="82"/>
  <c r="I146" i="82"/>
  <c r="M146" i="82"/>
  <c r="Q146" i="82"/>
  <c r="U146" i="82"/>
  <c r="U147" i="82" s="1"/>
  <c r="Y146" i="82"/>
  <c r="AC146" i="82"/>
  <c r="P146" i="82"/>
  <c r="Q147" i="82" s="1"/>
  <c r="X146" i="82"/>
  <c r="Y147" i="82" s="1"/>
  <c r="AB146" i="82"/>
  <c r="P158" i="82"/>
  <c r="T158" i="82"/>
  <c r="X158" i="82"/>
  <c r="X159" i="82" s="1"/>
  <c r="AB158" i="82"/>
  <c r="K173" i="82"/>
  <c r="O173" i="82"/>
  <c r="S173" i="82"/>
  <c r="W173" i="82"/>
  <c r="AE173" i="82"/>
  <c r="L180" i="82"/>
  <c r="P180" i="82"/>
  <c r="T180" i="82"/>
  <c r="X180" i="82"/>
  <c r="AB180" i="82"/>
  <c r="G193" i="82"/>
  <c r="K193" i="82"/>
  <c r="O193" i="82"/>
  <c r="S193" i="82"/>
  <c r="W193" i="82"/>
  <c r="AA193" i="82"/>
  <c r="AE193" i="82"/>
  <c r="AC193" i="82"/>
  <c r="K210" i="82"/>
  <c r="O210" i="82"/>
  <c r="S210" i="82"/>
  <c r="AA210" i="82"/>
  <c r="AE210" i="82"/>
  <c r="J210" i="82"/>
  <c r="Z210" i="82"/>
  <c r="L210" i="82"/>
  <c r="AB210" i="82"/>
  <c r="M223" i="82"/>
  <c r="U223" i="82"/>
  <c r="Y223" i="82"/>
  <c r="AC223" i="82"/>
  <c r="L223" i="82"/>
  <c r="T223" i="82"/>
  <c r="AB223" i="82"/>
  <c r="O245" i="82"/>
  <c r="S245" i="82"/>
  <c r="W245" i="82"/>
  <c r="AA245" i="82"/>
  <c r="AE245" i="82"/>
  <c r="N245" i="82"/>
  <c r="V245" i="82"/>
  <c r="P251" i="82"/>
  <c r="T251" i="82"/>
  <c r="X251" i="82"/>
  <c r="AB251" i="82"/>
  <c r="O251" i="82"/>
  <c r="W251" i="82"/>
  <c r="AE251" i="82"/>
  <c r="L262" i="82"/>
  <c r="P262" i="82"/>
  <c r="T262" i="82"/>
  <c r="X262" i="82"/>
  <c r="AB262" i="82"/>
  <c r="G262" i="82"/>
  <c r="AD25" i="82"/>
  <c r="AD95" i="82"/>
  <c r="K25" i="82"/>
  <c r="K95" i="82"/>
  <c r="O95" i="82"/>
  <c r="O25" i="82"/>
  <c r="S95" i="82"/>
  <c r="AA25" i="82"/>
  <c r="AA95" i="82"/>
  <c r="AE25" i="82"/>
  <c r="AE95" i="82"/>
  <c r="AD132" i="82"/>
  <c r="X123" i="82"/>
  <c r="K130" i="82"/>
  <c r="O130" i="82"/>
  <c r="S130" i="82"/>
  <c r="W130" i="82"/>
  <c r="AA130" i="82"/>
  <c r="AE130" i="82"/>
  <c r="AE132" i="82" s="1"/>
  <c r="L193" i="82"/>
  <c r="P193" i="82"/>
  <c r="T193" i="82"/>
  <c r="X193" i="82"/>
  <c r="AB193" i="82"/>
  <c r="H210" i="82"/>
  <c r="P210" i="82"/>
  <c r="X210" i="82"/>
  <c r="J223" i="82"/>
  <c r="R223" i="82"/>
  <c r="Z223" i="82"/>
  <c r="M251" i="82"/>
  <c r="AC251" i="82"/>
  <c r="AB123" i="82"/>
  <c r="J146" i="82"/>
  <c r="N146" i="82"/>
  <c r="R146" i="82"/>
  <c r="S147" i="82" s="1"/>
  <c r="V146" i="82"/>
  <c r="Z146" i="82"/>
  <c r="AD146" i="82"/>
  <c r="G146" i="82"/>
  <c r="I158" i="82"/>
  <c r="M158" i="82"/>
  <c r="Q158" i="82"/>
  <c r="U158" i="82"/>
  <c r="Y158" i="82"/>
  <c r="AC158" i="82"/>
  <c r="L173" i="82"/>
  <c r="P173" i="82"/>
  <c r="T173" i="82"/>
  <c r="X173" i="82"/>
  <c r="AB173" i="82"/>
  <c r="G223" i="82"/>
  <c r="L245" i="82"/>
  <c r="P245" i="82"/>
  <c r="T245" i="82"/>
  <c r="X245" i="82"/>
  <c r="X253" i="82" s="1"/>
  <c r="X266" i="82" s="1"/>
  <c r="X267" i="82" s="1"/>
  <c r="AB245" i="82"/>
  <c r="I79" i="82"/>
  <c r="I164" i="82" s="1"/>
  <c r="I236" i="82"/>
  <c r="I60" i="82"/>
  <c r="M79" i="82"/>
  <c r="M164" i="82" s="1"/>
  <c r="M236" i="82"/>
  <c r="M60" i="82"/>
  <c r="Q79" i="82"/>
  <c r="Q164" i="82" s="1"/>
  <c r="Q60" i="82"/>
  <c r="Q236" i="82"/>
  <c r="U79" i="82"/>
  <c r="U164" i="82" s="1"/>
  <c r="U236" i="82"/>
  <c r="U60" i="82"/>
  <c r="Y79" i="82"/>
  <c r="Y164" i="82" s="1"/>
  <c r="Y236" i="82"/>
  <c r="Y60" i="82"/>
  <c r="AC79" i="82"/>
  <c r="AC164" i="82" s="1"/>
  <c r="AC236" i="82"/>
  <c r="AC60" i="82"/>
  <c r="L19" i="82"/>
  <c r="AB19" i="82"/>
  <c r="M25" i="82"/>
  <c r="Q123" i="82"/>
  <c r="N158" i="82"/>
  <c r="V158" i="82"/>
  <c r="W159" i="82" s="1"/>
  <c r="AD158" i="82"/>
  <c r="M173" i="82"/>
  <c r="Q173" i="82"/>
  <c r="U173" i="82"/>
  <c r="Y173" i="82"/>
  <c r="AC173" i="82"/>
  <c r="J180" i="82"/>
  <c r="J182" i="82" s="1"/>
  <c r="N180" i="82"/>
  <c r="R180" i="82"/>
  <c r="V180" i="82"/>
  <c r="Z180" i="82"/>
  <c r="Z182" i="82" s="1"/>
  <c r="AD180" i="82"/>
  <c r="I210" i="82"/>
  <c r="M210" i="82"/>
  <c r="M227" i="82" s="1"/>
  <c r="Q210" i="82"/>
  <c r="U210" i="82"/>
  <c r="Y210" i="82"/>
  <c r="AC210" i="82"/>
  <c r="K223" i="82"/>
  <c r="O223" i="82"/>
  <c r="S223" i="82"/>
  <c r="W223" i="82"/>
  <c r="AA223" i="82"/>
  <c r="AE223" i="82"/>
  <c r="AC245" i="82"/>
  <c r="J251" i="82"/>
  <c r="N251" i="82"/>
  <c r="R251" i="82"/>
  <c r="R253" i="82" s="1"/>
  <c r="V251" i="82"/>
  <c r="Z251" i="82"/>
  <c r="Z253" i="82" s="1"/>
  <c r="Z266" i="82" s="1"/>
  <c r="Z267" i="82" s="1"/>
  <c r="AD251" i="82"/>
  <c r="U19" i="82"/>
  <c r="AC19" i="82"/>
  <c r="M123" i="82"/>
  <c r="U123" i="82"/>
  <c r="J158" i="82"/>
  <c r="R158" i="82"/>
  <c r="Z158" i="82"/>
  <c r="AA159" i="82" s="1"/>
  <c r="J19" i="82"/>
  <c r="N19" i="82"/>
  <c r="R19" i="82"/>
  <c r="V19" i="82"/>
  <c r="Z19" i="82"/>
  <c r="G28" i="82"/>
  <c r="J50" i="82"/>
  <c r="N50" i="82"/>
  <c r="R50" i="82"/>
  <c r="V50" i="82"/>
  <c r="Z50" i="82"/>
  <c r="AD50" i="82"/>
  <c r="P56" i="82"/>
  <c r="X56" i="82"/>
  <c r="AB56" i="82"/>
  <c r="J123" i="82"/>
  <c r="N123" i="82"/>
  <c r="N132" i="82" s="1"/>
  <c r="R123" i="82"/>
  <c r="V123" i="82"/>
  <c r="Z123" i="82"/>
  <c r="M130" i="82"/>
  <c r="Q130" i="82"/>
  <c r="U130" i="82"/>
  <c r="Y130" i="82"/>
  <c r="Y132" i="82" s="1"/>
  <c r="AC130" i="82"/>
  <c r="K180" i="82"/>
  <c r="O180" i="82"/>
  <c r="S180" i="82"/>
  <c r="W180" i="82"/>
  <c r="AA180" i="82"/>
  <c r="AA182" i="82" s="1"/>
  <c r="AE180" i="82"/>
  <c r="J193" i="82"/>
  <c r="N193" i="82"/>
  <c r="R193" i="82"/>
  <c r="V193" i="82"/>
  <c r="Z193" i="82"/>
  <c r="AD193" i="82"/>
  <c r="K262" i="82"/>
  <c r="O262" i="82"/>
  <c r="S262" i="82"/>
  <c r="W262" i="82"/>
  <c r="AA262" i="82"/>
  <c r="AE262" i="82"/>
  <c r="J236" i="82"/>
  <c r="J60" i="82"/>
  <c r="N236" i="82"/>
  <c r="N60" i="82"/>
  <c r="R236" i="82"/>
  <c r="R60" i="82"/>
  <c r="V236" i="82"/>
  <c r="V60" i="82"/>
  <c r="Z236" i="82"/>
  <c r="Z60" i="82"/>
  <c r="AD236" i="82"/>
  <c r="AD60" i="82"/>
  <c r="T60" i="82"/>
  <c r="V79" i="82"/>
  <c r="V164" i="82" s="1"/>
  <c r="L236" i="82"/>
  <c r="AB236" i="82"/>
  <c r="G251" i="82"/>
  <c r="H56" i="82"/>
  <c r="G173" i="82"/>
  <c r="G50" i="82"/>
  <c r="G93" i="82" s="1"/>
  <c r="G130" i="82"/>
  <c r="G132" i="82" s="1"/>
  <c r="G210" i="82"/>
  <c r="G158" i="82"/>
  <c r="G180" i="82"/>
  <c r="G245" i="82"/>
  <c r="G253" i="82" s="1"/>
  <c r="H158" i="82"/>
  <c r="H180" i="82"/>
  <c r="H223" i="82"/>
  <c r="I180" i="82"/>
  <c r="I56" i="82"/>
  <c r="H193" i="82"/>
  <c r="H123" i="82"/>
  <c r="H28" i="82"/>
  <c r="H93" i="82"/>
  <c r="I123" i="82"/>
  <c r="H173" i="82"/>
  <c r="H19" i="82"/>
  <c r="I223" i="82"/>
  <c r="H130" i="82"/>
  <c r="H262" i="82"/>
  <c r="H146" i="82"/>
  <c r="H107" i="82"/>
  <c r="I107" i="82"/>
  <c r="J107" i="82"/>
  <c r="K107" i="82"/>
  <c r="L107" i="82"/>
  <c r="M107" i="82"/>
  <c r="N107" i="82"/>
  <c r="O107" i="82"/>
  <c r="P107" i="82"/>
  <c r="Q107" i="82"/>
  <c r="R107" i="82"/>
  <c r="S107" i="82"/>
  <c r="T107" i="82"/>
  <c r="U107" i="82"/>
  <c r="V107" i="82"/>
  <c r="W107" i="82"/>
  <c r="X107" i="82"/>
  <c r="Y107" i="82"/>
  <c r="Z107" i="82"/>
  <c r="AA107" i="82"/>
  <c r="AB107" i="82"/>
  <c r="AC107" i="82"/>
  <c r="AD107" i="82"/>
  <c r="AE107" i="82"/>
  <c r="G107" i="82"/>
  <c r="I159" i="82" l="1"/>
  <c r="W227" i="82"/>
  <c r="AC182" i="82"/>
  <c r="T253" i="82"/>
  <c r="T266" i="82" s="1"/>
  <c r="T267" i="82" s="1"/>
  <c r="P182" i="82"/>
  <c r="AA253" i="82"/>
  <c r="Y253" i="82"/>
  <c r="Y266" i="82" s="1"/>
  <c r="Y267" i="82" s="1"/>
  <c r="M253" i="82"/>
  <c r="M266" i="82" s="1"/>
  <c r="M267" i="82" s="1"/>
  <c r="L132" i="82"/>
  <c r="L159" i="82"/>
  <c r="K253" i="82"/>
  <c r="AD253" i="82"/>
  <c r="AD266" i="82" s="1"/>
  <c r="AD267" i="82" s="1"/>
  <c r="K227" i="82"/>
  <c r="O159" i="82"/>
  <c r="T95" i="82"/>
  <c r="W253" i="82"/>
  <c r="W266" i="82" s="1"/>
  <c r="W267" i="82" s="1"/>
  <c r="U253" i="82"/>
  <c r="U266" i="82" s="1"/>
  <c r="U267" i="82" s="1"/>
  <c r="P159" i="82"/>
  <c r="P95" i="82"/>
  <c r="W95" i="82"/>
  <c r="S253" i="82"/>
  <c r="S266" i="82" s="1"/>
  <c r="S267" i="82" s="1"/>
  <c r="AB159" i="82"/>
  <c r="K182" i="82"/>
  <c r="K159" i="82"/>
  <c r="AD182" i="82"/>
  <c r="N182" i="82"/>
  <c r="AB132" i="82"/>
  <c r="Q253" i="82"/>
  <c r="Q266" i="82" s="1"/>
  <c r="Q267" i="82" s="1"/>
  <c r="V182" i="82"/>
  <c r="K132" i="82"/>
  <c r="AA266" i="82"/>
  <c r="AA267" i="82" s="1"/>
  <c r="K266" i="82"/>
  <c r="K267" i="82" s="1"/>
  <c r="R132" i="82"/>
  <c r="U182" i="82"/>
  <c r="W147" i="82"/>
  <c r="U159" i="82"/>
  <c r="X132" i="82"/>
  <c r="M147" i="82"/>
  <c r="AC132" i="82"/>
  <c r="AA227" i="82"/>
  <c r="X95" i="82"/>
  <c r="J132" i="82"/>
  <c r="AC227" i="82"/>
  <c r="AB182" i="82"/>
  <c r="AB183" i="82" s="1"/>
  <c r="L182" i="82"/>
  <c r="T159" i="82"/>
  <c r="V227" i="82"/>
  <c r="O182" i="82"/>
  <c r="O183" i="82" s="1"/>
  <c r="V253" i="82"/>
  <c r="V266" i="82" s="1"/>
  <c r="V267" i="82" s="1"/>
  <c r="AC253" i="82"/>
  <c r="AC266" i="82" s="1"/>
  <c r="AC267" i="82" s="1"/>
  <c r="S227" i="82"/>
  <c r="Y227" i="82"/>
  <c r="R182" i="82"/>
  <c r="Y182" i="82"/>
  <c r="AE159" i="82"/>
  <c r="P253" i="82"/>
  <c r="P266" i="82" s="1"/>
  <c r="P267" i="82" s="1"/>
  <c r="O253" i="82"/>
  <c r="O266" i="82" s="1"/>
  <c r="O267" i="82" s="1"/>
  <c r="G266" i="82"/>
  <c r="G267" i="82" s="1"/>
  <c r="AD227" i="82"/>
  <c r="U227" i="82"/>
  <c r="Q159" i="82"/>
  <c r="T227" i="82"/>
  <c r="AA132" i="82"/>
  <c r="N253" i="82"/>
  <c r="N266" i="82" s="1"/>
  <c r="N267" i="82" s="1"/>
  <c r="AC147" i="82"/>
  <c r="P147" i="82"/>
  <c r="Z132" i="82"/>
  <c r="Q227" i="82"/>
  <c r="K183" i="82"/>
  <c r="Q182" i="82"/>
  <c r="Y95" i="82"/>
  <c r="X182" i="82"/>
  <c r="Y183" i="82" s="1"/>
  <c r="N147" i="82"/>
  <c r="AB147" i="82"/>
  <c r="L147" i="82"/>
  <c r="T132" i="82"/>
  <c r="AE182" i="82"/>
  <c r="V132" i="82"/>
  <c r="S159" i="82"/>
  <c r="J253" i="82"/>
  <c r="J266" i="82" s="1"/>
  <c r="J267" i="82" s="1"/>
  <c r="M182" i="82"/>
  <c r="N183" i="82" s="1"/>
  <c r="AB253" i="82"/>
  <c r="AB266" i="82" s="1"/>
  <c r="AB267" i="82" s="1"/>
  <c r="S132" i="82"/>
  <c r="W182" i="82"/>
  <c r="X183" i="82" s="1"/>
  <c r="AE147" i="82"/>
  <c r="O147" i="82"/>
  <c r="P227" i="82"/>
  <c r="W132" i="82"/>
  <c r="Q95" i="82"/>
  <c r="AE253" i="82"/>
  <c r="P132" i="82"/>
  <c r="Z227" i="82"/>
  <c r="S182" i="82"/>
  <c r="Z183" i="82"/>
  <c r="N159" i="82"/>
  <c r="AA147" i="82"/>
  <c r="K147" i="82"/>
  <c r="AB227" i="82"/>
  <c r="L227" i="82"/>
  <c r="AD147" i="82"/>
  <c r="X147" i="82"/>
  <c r="G227" i="82"/>
  <c r="N227" i="82"/>
  <c r="G182" i="82"/>
  <c r="AE266" i="82"/>
  <c r="AE267" i="82" s="1"/>
  <c r="M132" i="82"/>
  <c r="R266" i="82"/>
  <c r="R267" i="82" s="1"/>
  <c r="AE227" i="82"/>
  <c r="O227" i="82"/>
  <c r="L253" i="82"/>
  <c r="L266" i="82" s="1"/>
  <c r="L267" i="82" s="1"/>
  <c r="T182" i="82"/>
  <c r="J159" i="82"/>
  <c r="O132" i="82"/>
  <c r="R147" i="82"/>
  <c r="H147" i="82"/>
  <c r="I147" i="82"/>
  <c r="Z95" i="82"/>
  <c r="Z25" i="82"/>
  <c r="J95" i="82"/>
  <c r="J25" i="82"/>
  <c r="U132" i="82"/>
  <c r="AB25" i="82"/>
  <c r="AB95" i="82"/>
  <c r="AD159" i="82"/>
  <c r="R227" i="82"/>
  <c r="V25" i="82"/>
  <c r="V95" i="82"/>
  <c r="AC25" i="82"/>
  <c r="AC95" i="82"/>
  <c r="Z159" i="82"/>
  <c r="Y159" i="82"/>
  <c r="AA183" i="82"/>
  <c r="R25" i="82"/>
  <c r="R95" i="82"/>
  <c r="U25" i="82"/>
  <c r="U95" i="82"/>
  <c r="L25" i="82"/>
  <c r="L95" i="82"/>
  <c r="V159" i="82"/>
  <c r="X227" i="82"/>
  <c r="Z147" i="82"/>
  <c r="J147" i="82"/>
  <c r="J227" i="82"/>
  <c r="N25" i="82"/>
  <c r="N95" i="82"/>
  <c r="Q132" i="82"/>
  <c r="R159" i="82"/>
  <c r="V147" i="82"/>
  <c r="M159" i="82"/>
  <c r="AC159" i="82"/>
  <c r="H182" i="82"/>
  <c r="H159" i="82"/>
  <c r="H227" i="82"/>
  <c r="H132" i="82"/>
  <c r="I262" i="82"/>
  <c r="I50" i="82"/>
  <c r="I173" i="82"/>
  <c r="I182" i="82" s="1"/>
  <c r="J183" i="82" s="1"/>
  <c r="I193" i="82"/>
  <c r="I227" i="82" s="1"/>
  <c r="I28" i="82"/>
  <c r="I19" i="82"/>
  <c r="I130" i="82"/>
  <c r="I132" i="82" s="1"/>
  <c r="H25" i="82"/>
  <c r="AD183" i="82" l="1"/>
  <c r="Q183" i="82"/>
  <c r="T183" i="82"/>
  <c r="V183" i="82"/>
  <c r="AE183" i="82"/>
  <c r="U183" i="82"/>
  <c r="P183" i="82"/>
  <c r="AC183" i="82"/>
  <c r="S183" i="82"/>
  <c r="L183" i="82"/>
  <c r="R183" i="82"/>
  <c r="H183" i="82"/>
  <c r="M183" i="82"/>
  <c r="W183" i="82"/>
  <c r="I183" i="82"/>
  <c r="H251" i="82"/>
  <c r="I93" i="82"/>
  <c r="I251" i="82"/>
  <c r="I95" i="82"/>
  <c r="I25" i="82"/>
  <c r="AE109" i="80"/>
  <c r="AD109" i="80"/>
  <c r="AC109" i="80"/>
  <c r="AB109" i="80"/>
  <c r="AA109" i="80"/>
  <c r="Z109" i="80"/>
  <c r="Y109" i="80"/>
  <c r="X109" i="80"/>
  <c r="W109" i="80"/>
  <c r="V109" i="80"/>
  <c r="U109" i="80"/>
  <c r="T109" i="80"/>
  <c r="S109" i="80"/>
  <c r="R109" i="80"/>
  <c r="Q109" i="80"/>
  <c r="P109" i="80"/>
  <c r="O109" i="80"/>
  <c r="N109" i="80"/>
  <c r="M109" i="80"/>
  <c r="L109" i="80"/>
  <c r="K109" i="80"/>
  <c r="J109" i="80"/>
  <c r="I109" i="80"/>
  <c r="H109" i="80"/>
  <c r="G109" i="80"/>
  <c r="AE108" i="80"/>
  <c r="AD108" i="80"/>
  <c r="AC108" i="80"/>
  <c r="AB108" i="80"/>
  <c r="AA108" i="80"/>
  <c r="Z108" i="80"/>
  <c r="Y108" i="80"/>
  <c r="X108" i="80"/>
  <c r="W108" i="80"/>
  <c r="V108" i="80"/>
  <c r="U108" i="80"/>
  <c r="T108" i="80"/>
  <c r="S108" i="80"/>
  <c r="R108" i="80"/>
  <c r="Q108" i="80"/>
  <c r="P108" i="80"/>
  <c r="O108" i="80"/>
  <c r="N108" i="80"/>
  <c r="M108" i="80"/>
  <c r="L108" i="80"/>
  <c r="K108" i="80"/>
  <c r="J108" i="80"/>
  <c r="I108" i="80"/>
  <c r="H108" i="80"/>
  <c r="G108" i="80"/>
  <c r="AE99" i="80"/>
  <c r="AD99" i="80"/>
  <c r="AC99" i="80"/>
  <c r="AB99" i="80"/>
  <c r="AA99" i="80"/>
  <c r="Z99" i="80"/>
  <c r="Y99" i="80"/>
  <c r="X99" i="80"/>
  <c r="W99" i="80"/>
  <c r="V99" i="80"/>
  <c r="U99" i="80"/>
  <c r="T99" i="80"/>
  <c r="S99" i="80"/>
  <c r="R99" i="80"/>
  <c r="Q99" i="80"/>
  <c r="P99" i="80"/>
  <c r="O99" i="80"/>
  <c r="N99" i="80"/>
  <c r="M99" i="80"/>
  <c r="L99" i="80"/>
  <c r="K99" i="80"/>
  <c r="J99" i="80"/>
  <c r="I99" i="80"/>
  <c r="H99" i="80"/>
  <c r="G99" i="80"/>
  <c r="AE98" i="80"/>
  <c r="AD98" i="80"/>
  <c r="AC98" i="80"/>
  <c r="AB98" i="80"/>
  <c r="AA98" i="80"/>
  <c r="Z98" i="80"/>
  <c r="Y98" i="80"/>
  <c r="X98" i="80"/>
  <c r="W98" i="80"/>
  <c r="V98" i="80"/>
  <c r="U98" i="80"/>
  <c r="T98" i="80"/>
  <c r="S98" i="80"/>
  <c r="R98" i="80"/>
  <c r="Q98" i="80"/>
  <c r="P98" i="80"/>
  <c r="O98" i="80"/>
  <c r="N98" i="80"/>
  <c r="M98" i="80"/>
  <c r="L98" i="80"/>
  <c r="K98" i="80"/>
  <c r="J98" i="80"/>
  <c r="I98" i="80"/>
  <c r="H98" i="80"/>
  <c r="G98" i="80"/>
  <c r="AE97" i="80"/>
  <c r="AD97" i="80"/>
  <c r="AC97" i="80"/>
  <c r="AB97" i="80"/>
  <c r="AA97" i="80"/>
  <c r="Z97" i="80"/>
  <c r="Y97" i="80"/>
  <c r="X97" i="80"/>
  <c r="W97" i="80"/>
  <c r="V97" i="80"/>
  <c r="U97" i="80"/>
  <c r="T97" i="80"/>
  <c r="S97" i="80"/>
  <c r="R97" i="80"/>
  <c r="Q97" i="80"/>
  <c r="P97" i="80"/>
  <c r="O97" i="80"/>
  <c r="N97" i="80"/>
  <c r="M97" i="80"/>
  <c r="L97" i="80"/>
  <c r="K97" i="80"/>
  <c r="J97" i="80"/>
  <c r="I97" i="80"/>
  <c r="H97" i="80"/>
  <c r="G97" i="80"/>
  <c r="AE96" i="80"/>
  <c r="AD96" i="80"/>
  <c r="AC96" i="80"/>
  <c r="AB96" i="80"/>
  <c r="AA96" i="80"/>
  <c r="Z96" i="80"/>
  <c r="Y96" i="80"/>
  <c r="X96" i="80"/>
  <c r="W96" i="80"/>
  <c r="V96" i="80"/>
  <c r="U96" i="80"/>
  <c r="T96" i="80"/>
  <c r="S96" i="80"/>
  <c r="R96" i="80"/>
  <c r="Q96" i="80"/>
  <c r="P96" i="80"/>
  <c r="O96" i="80"/>
  <c r="N96" i="80"/>
  <c r="M96" i="80"/>
  <c r="L96" i="80"/>
  <c r="K96" i="80"/>
  <c r="J96" i="80"/>
  <c r="I96" i="80"/>
  <c r="H96" i="80"/>
  <c r="G96" i="80"/>
  <c r="AE93" i="80"/>
  <c r="AD93" i="80"/>
  <c r="AC93" i="80"/>
  <c r="AB93" i="80"/>
  <c r="AA93" i="80"/>
  <c r="Z93" i="80"/>
  <c r="Y93" i="80"/>
  <c r="X93" i="80"/>
  <c r="W93" i="80"/>
  <c r="V93" i="80"/>
  <c r="U93" i="80"/>
  <c r="T93" i="80"/>
  <c r="S93" i="80"/>
  <c r="R93" i="80"/>
  <c r="Q93" i="80"/>
  <c r="P93" i="80"/>
  <c r="O93" i="80"/>
  <c r="N93" i="80"/>
  <c r="M93" i="80"/>
  <c r="L93" i="80"/>
  <c r="K93" i="80"/>
  <c r="J93" i="80"/>
  <c r="I93" i="80"/>
  <c r="H93" i="80"/>
  <c r="G93" i="80"/>
  <c r="AE92" i="80"/>
  <c r="AD92" i="80"/>
  <c r="AC92" i="80"/>
  <c r="AB92" i="80"/>
  <c r="AA92" i="80"/>
  <c r="Z92" i="80"/>
  <c r="Y92" i="80"/>
  <c r="X92" i="80"/>
  <c r="W92" i="80"/>
  <c r="V92" i="80"/>
  <c r="U92" i="80"/>
  <c r="T92" i="80"/>
  <c r="S92" i="80"/>
  <c r="R92" i="80"/>
  <c r="Q92" i="80"/>
  <c r="P92" i="80"/>
  <c r="O92" i="80"/>
  <c r="N92" i="80"/>
  <c r="M92" i="80"/>
  <c r="L92" i="80"/>
  <c r="K92" i="80"/>
  <c r="J92" i="80"/>
  <c r="I92" i="80"/>
  <c r="H92" i="80"/>
  <c r="G92" i="80"/>
  <c r="AE91" i="80"/>
  <c r="AD91" i="80"/>
  <c r="AC91" i="80"/>
  <c r="AB91" i="80"/>
  <c r="AA91" i="80"/>
  <c r="Z91" i="80"/>
  <c r="Y91" i="80"/>
  <c r="X91" i="80"/>
  <c r="W91" i="80"/>
  <c r="V91" i="80"/>
  <c r="U91" i="80"/>
  <c r="T91" i="80"/>
  <c r="S91" i="80"/>
  <c r="R91" i="80"/>
  <c r="Q91" i="80"/>
  <c r="P91" i="80"/>
  <c r="O91" i="80"/>
  <c r="N91" i="80"/>
  <c r="M91" i="80"/>
  <c r="L91" i="80"/>
  <c r="K91" i="80"/>
  <c r="J91" i="80"/>
  <c r="I91" i="80"/>
  <c r="H91" i="80"/>
  <c r="G91" i="80"/>
  <c r="AE56" i="80"/>
  <c r="AD56" i="80"/>
  <c r="AC56" i="80"/>
  <c r="AB56" i="80"/>
  <c r="AA56" i="80"/>
  <c r="Z56" i="80"/>
  <c r="Y56" i="80"/>
  <c r="X56" i="80"/>
  <c r="W56" i="80"/>
  <c r="V56" i="80"/>
  <c r="U56" i="80"/>
  <c r="T56" i="80"/>
  <c r="S56" i="80"/>
  <c r="R56" i="80"/>
  <c r="Q56" i="80"/>
  <c r="P56" i="80"/>
  <c r="O56" i="80"/>
  <c r="N56" i="80"/>
  <c r="M56" i="80"/>
  <c r="L56" i="80"/>
  <c r="K56" i="80"/>
  <c r="J56" i="80"/>
  <c r="I56" i="80"/>
  <c r="H56" i="80"/>
  <c r="G56" i="80"/>
  <c r="AE55" i="80"/>
  <c r="AD55" i="80"/>
  <c r="AC55" i="80"/>
  <c r="AB55" i="80"/>
  <c r="AA55" i="80"/>
  <c r="Z55" i="80"/>
  <c r="Y55" i="80"/>
  <c r="X55" i="80"/>
  <c r="W55" i="80"/>
  <c r="V55" i="80"/>
  <c r="U55" i="80"/>
  <c r="T55" i="80"/>
  <c r="S55" i="80"/>
  <c r="R55" i="80"/>
  <c r="Q55" i="80"/>
  <c r="P55" i="80"/>
  <c r="O55" i="80"/>
  <c r="N55" i="80"/>
  <c r="M55" i="80"/>
  <c r="L55" i="80"/>
  <c r="K55" i="80"/>
  <c r="J55" i="80"/>
  <c r="I55" i="80"/>
  <c r="H55" i="80"/>
  <c r="G55" i="80"/>
  <c r="AE54" i="80"/>
  <c r="AD54" i="80"/>
  <c r="AC54" i="80"/>
  <c r="AB54" i="80"/>
  <c r="AA54" i="80"/>
  <c r="Z54" i="80"/>
  <c r="Y54" i="80"/>
  <c r="X54" i="80"/>
  <c r="W54" i="80"/>
  <c r="V54" i="80"/>
  <c r="U54" i="80"/>
  <c r="T54" i="80"/>
  <c r="S54" i="80"/>
  <c r="R54" i="80"/>
  <c r="Q54" i="80"/>
  <c r="P54" i="80"/>
  <c r="O54" i="80"/>
  <c r="N54" i="80"/>
  <c r="M54" i="80"/>
  <c r="L54" i="80"/>
  <c r="K54" i="80"/>
  <c r="J54" i="80"/>
  <c r="I54" i="80"/>
  <c r="H54" i="80"/>
  <c r="G54" i="80"/>
  <c r="AE53" i="80"/>
  <c r="AD53" i="80"/>
  <c r="AC53" i="80"/>
  <c r="AB53" i="80"/>
  <c r="AA53" i="80"/>
  <c r="Z53" i="80"/>
  <c r="Y53" i="80"/>
  <c r="X53" i="80"/>
  <c r="W53" i="80"/>
  <c r="V53" i="80"/>
  <c r="U53" i="80"/>
  <c r="T53" i="80"/>
  <c r="S53" i="80"/>
  <c r="R53" i="80"/>
  <c r="Q53" i="80"/>
  <c r="P53" i="80"/>
  <c r="O53" i="80"/>
  <c r="N53" i="80"/>
  <c r="M53" i="80"/>
  <c r="L53" i="80"/>
  <c r="K53" i="80"/>
  <c r="J53" i="80"/>
  <c r="I53" i="80"/>
  <c r="H53" i="80"/>
  <c r="G53" i="80"/>
  <c r="AE49" i="80"/>
  <c r="AD49" i="80"/>
  <c r="AC49" i="80"/>
  <c r="AB49" i="80"/>
  <c r="AA49" i="80"/>
  <c r="Z49" i="80"/>
  <c r="Y49" i="80"/>
  <c r="X49" i="80"/>
  <c r="W49" i="80"/>
  <c r="V49" i="80"/>
  <c r="U49" i="80"/>
  <c r="T49" i="80"/>
  <c r="S49" i="80"/>
  <c r="R49" i="80"/>
  <c r="Q49" i="80"/>
  <c r="P49" i="80"/>
  <c r="O49" i="80"/>
  <c r="N49" i="80"/>
  <c r="M49" i="80"/>
  <c r="L49" i="80"/>
  <c r="K49" i="80"/>
  <c r="J49" i="80"/>
  <c r="I49" i="80"/>
  <c r="H49" i="80"/>
  <c r="AE23" i="80"/>
  <c r="AD23" i="80"/>
  <c r="AC23" i="80"/>
  <c r="AB23" i="80"/>
  <c r="AA23" i="80"/>
  <c r="Z23" i="80"/>
  <c r="Y23" i="80"/>
  <c r="X23" i="80"/>
  <c r="W23" i="80"/>
  <c r="V23" i="80"/>
  <c r="U23" i="80"/>
  <c r="T23" i="80"/>
  <c r="S23" i="80"/>
  <c r="R23" i="80"/>
  <c r="Q23" i="80"/>
  <c r="P23" i="80"/>
  <c r="O23" i="80"/>
  <c r="N23" i="80"/>
  <c r="M23" i="80"/>
  <c r="L23" i="80"/>
  <c r="K23" i="80"/>
  <c r="J23" i="80"/>
  <c r="I23" i="80"/>
  <c r="H23" i="80"/>
  <c r="G23" i="80"/>
  <c r="AE21" i="80"/>
  <c r="AD21" i="80"/>
  <c r="AC21" i="80"/>
  <c r="AB21" i="80"/>
  <c r="AA21" i="80"/>
  <c r="Z21" i="80"/>
  <c r="Y21" i="80"/>
  <c r="X21" i="80"/>
  <c r="W21" i="80"/>
  <c r="V21" i="80"/>
  <c r="U21" i="80"/>
  <c r="T21" i="80"/>
  <c r="S21" i="80"/>
  <c r="R21" i="80"/>
  <c r="Q21" i="80"/>
  <c r="P21" i="80"/>
  <c r="O21" i="80"/>
  <c r="N21" i="80"/>
  <c r="M21" i="80"/>
  <c r="L21" i="80"/>
  <c r="K21" i="80"/>
  <c r="J21" i="80"/>
  <c r="I21" i="80"/>
  <c r="H21" i="80"/>
  <c r="G21" i="80"/>
  <c r="AE20" i="80"/>
  <c r="AD20" i="80"/>
  <c r="AC20" i="80"/>
  <c r="AB20" i="80"/>
  <c r="AA20" i="80"/>
  <c r="Z20" i="80"/>
  <c r="Y20" i="80"/>
  <c r="X20" i="80"/>
  <c r="W20" i="80"/>
  <c r="V20" i="80"/>
  <c r="U20" i="80"/>
  <c r="T20" i="80"/>
  <c r="S20" i="80"/>
  <c r="R20" i="80"/>
  <c r="Q20" i="80"/>
  <c r="P20" i="80"/>
  <c r="O20" i="80"/>
  <c r="N20" i="80"/>
  <c r="M20" i="80"/>
  <c r="L20" i="80"/>
  <c r="K20" i="80"/>
  <c r="J20" i="80"/>
  <c r="I20" i="80"/>
  <c r="H20" i="80"/>
  <c r="G20" i="80"/>
  <c r="AE18" i="80"/>
  <c r="AD18" i="80"/>
  <c r="AC18" i="80"/>
  <c r="AB18" i="80"/>
  <c r="AA18" i="80"/>
  <c r="Z18" i="80"/>
  <c r="Y18" i="80"/>
  <c r="X18" i="80"/>
  <c r="W18" i="80"/>
  <c r="V18" i="80"/>
  <c r="U18" i="80"/>
  <c r="T18" i="80"/>
  <c r="S18" i="80"/>
  <c r="R18" i="80"/>
  <c r="Q18" i="80"/>
  <c r="P18" i="80"/>
  <c r="O18" i="80"/>
  <c r="N18" i="80"/>
  <c r="M18" i="80"/>
  <c r="L18" i="80"/>
  <c r="K18" i="80"/>
  <c r="J18" i="80"/>
  <c r="I18" i="80"/>
  <c r="H18" i="80"/>
  <c r="G18" i="80"/>
  <c r="AE11" i="80"/>
  <c r="AD11" i="80"/>
  <c r="AC11" i="80"/>
  <c r="AB11" i="80"/>
  <c r="AA11" i="80"/>
  <c r="Z11" i="80"/>
  <c r="Y11" i="80"/>
  <c r="X11" i="80"/>
  <c r="W11" i="80"/>
  <c r="V11" i="80"/>
  <c r="U11" i="80"/>
  <c r="T11" i="80"/>
  <c r="S11" i="80"/>
  <c r="R11" i="80"/>
  <c r="Q11" i="80"/>
  <c r="P11" i="80"/>
  <c r="O11" i="80"/>
  <c r="N11" i="80"/>
  <c r="M11" i="80"/>
  <c r="L11" i="80"/>
  <c r="K11" i="80"/>
  <c r="J11" i="80"/>
  <c r="I11" i="80"/>
  <c r="H11" i="80"/>
  <c r="G11" i="80"/>
  <c r="AD7" i="80"/>
  <c r="AD85" i="80" s="1"/>
  <c r="AC7" i="80"/>
  <c r="AC85" i="80" s="1"/>
  <c r="AB7" i="80"/>
  <c r="AB85" i="80" s="1"/>
  <c r="AA7" i="80"/>
  <c r="AA85" i="80" s="1"/>
  <c r="AE7" i="80"/>
  <c r="AE85" i="80" s="1"/>
  <c r="Z7" i="80"/>
  <c r="Z85" i="80" s="1"/>
  <c r="Y7" i="80"/>
  <c r="Y85" i="80" s="1"/>
  <c r="X7" i="80"/>
  <c r="X85" i="80" s="1"/>
  <c r="W7" i="80"/>
  <c r="W85" i="80" s="1"/>
  <c r="V7" i="80"/>
  <c r="V85" i="80" s="1"/>
  <c r="U7" i="80"/>
  <c r="U85" i="80" s="1"/>
  <c r="T7" i="80"/>
  <c r="T85" i="80" s="1"/>
  <c r="S7" i="80"/>
  <c r="S85" i="80" s="1"/>
  <c r="R7" i="80"/>
  <c r="R85" i="80" s="1"/>
  <c r="Q7" i="80"/>
  <c r="Q85" i="80" s="1"/>
  <c r="P7" i="80"/>
  <c r="P85" i="80" s="1"/>
  <c r="O7" i="80"/>
  <c r="O85" i="80" s="1"/>
  <c r="N7" i="80"/>
  <c r="N85" i="80" s="1"/>
  <c r="M7" i="80"/>
  <c r="M85" i="80" s="1"/>
  <c r="L7" i="80"/>
  <c r="L85" i="80" s="1"/>
  <c r="K7" i="80"/>
  <c r="K85" i="80" s="1"/>
  <c r="J7" i="80"/>
  <c r="J85" i="80" s="1"/>
  <c r="I7" i="80"/>
  <c r="I85" i="80" s="1"/>
  <c r="H7" i="80"/>
  <c r="H85" i="80" s="1"/>
  <c r="G7" i="80"/>
  <c r="G85" i="80" s="1"/>
  <c r="K111" i="80" l="1"/>
  <c r="S111" i="80"/>
  <c r="AA111" i="80"/>
  <c r="AE111" i="80"/>
  <c r="O111" i="80"/>
  <c r="W111" i="80"/>
  <c r="J111" i="80"/>
  <c r="N111" i="80"/>
  <c r="R111" i="80"/>
  <c r="V111" i="80"/>
  <c r="Z111" i="80"/>
  <c r="AD111" i="80"/>
  <c r="I100" i="80"/>
  <c r="Q100" i="80"/>
  <c r="U100" i="80"/>
  <c r="AC100" i="80"/>
  <c r="I94" i="80"/>
  <c r="M94" i="80"/>
  <c r="Q94" i="80"/>
  <c r="Q102" i="80" s="1"/>
  <c r="U94" i="80"/>
  <c r="Y94" i="80"/>
  <c r="AC94" i="80"/>
  <c r="M100" i="80"/>
  <c r="Y100" i="80"/>
  <c r="H94" i="80"/>
  <c r="P94" i="80"/>
  <c r="AB94" i="80"/>
  <c r="J100" i="80"/>
  <c r="R100" i="80"/>
  <c r="Z100" i="80"/>
  <c r="I111" i="80"/>
  <c r="Q111" i="80"/>
  <c r="U111" i="80"/>
  <c r="Y111" i="80"/>
  <c r="AC111" i="80"/>
  <c r="K100" i="80"/>
  <c r="O100" i="80"/>
  <c r="S100" i="80"/>
  <c r="W100" i="80"/>
  <c r="AA100" i="80"/>
  <c r="AE100" i="80"/>
  <c r="L94" i="80"/>
  <c r="T94" i="80"/>
  <c r="X94" i="80"/>
  <c r="N100" i="80"/>
  <c r="V100" i="80"/>
  <c r="AD100" i="80"/>
  <c r="M111" i="80"/>
  <c r="K94" i="80"/>
  <c r="O94" i="80"/>
  <c r="S94" i="80"/>
  <c r="W94" i="80"/>
  <c r="AA94" i="80"/>
  <c r="AE94" i="80"/>
  <c r="J94" i="80"/>
  <c r="N94" i="80"/>
  <c r="R94" i="80"/>
  <c r="R102" i="80" s="1"/>
  <c r="V94" i="80"/>
  <c r="V102" i="80" s="1"/>
  <c r="V115" i="80" s="1"/>
  <c r="Z94" i="80"/>
  <c r="AD94" i="80"/>
  <c r="H100" i="80"/>
  <c r="L100" i="80"/>
  <c r="P100" i="80"/>
  <c r="T100" i="80"/>
  <c r="X100" i="80"/>
  <c r="AB100" i="80"/>
  <c r="H111" i="80"/>
  <c r="L111" i="80"/>
  <c r="P111" i="80"/>
  <c r="T111" i="80"/>
  <c r="X111" i="80"/>
  <c r="AB111" i="80"/>
  <c r="I102" i="80"/>
  <c r="G100" i="80"/>
  <c r="C5" i="36"/>
  <c r="C5" i="37"/>
  <c r="C5" i="38"/>
  <c r="C5" i="39"/>
  <c r="C5" i="40"/>
  <c r="C5" i="41"/>
  <c r="C5" i="42"/>
  <c r="C5" i="44"/>
  <c r="C5" i="43"/>
  <c r="C5" i="50"/>
  <c r="C5" i="49"/>
  <c r="C5" i="48"/>
  <c r="C5" i="47"/>
  <c r="C5" i="46"/>
  <c r="C5" i="45"/>
  <c r="C5" i="63"/>
  <c r="C5" i="69"/>
  <c r="C5" i="70"/>
  <c r="C5" i="71"/>
  <c r="C5" i="72"/>
  <c r="C5" i="73"/>
  <c r="C5" i="74"/>
  <c r="C5" i="75"/>
  <c r="C5" i="76"/>
  <c r="C5" i="3"/>
  <c r="C241" i="36"/>
  <c r="C241" i="37"/>
  <c r="C241" i="38"/>
  <c r="C241" i="39"/>
  <c r="C241" i="40"/>
  <c r="C241" i="41"/>
  <c r="C241" i="42"/>
  <c r="C241" i="44"/>
  <c r="C241" i="43"/>
  <c r="C241" i="50"/>
  <c r="C241" i="49"/>
  <c r="C241" i="48"/>
  <c r="C241" i="47"/>
  <c r="C241" i="46"/>
  <c r="C241" i="45"/>
  <c r="C241" i="63"/>
  <c r="C241" i="69"/>
  <c r="C241" i="70"/>
  <c r="C241" i="71"/>
  <c r="C241" i="72"/>
  <c r="C241" i="73"/>
  <c r="C241" i="74"/>
  <c r="C241" i="75"/>
  <c r="C241" i="76"/>
  <c r="C241" i="3"/>
  <c r="C85" i="36"/>
  <c r="C85" i="37"/>
  <c r="C85" i="38"/>
  <c r="C85" i="39"/>
  <c r="C85" i="40"/>
  <c r="C85" i="41"/>
  <c r="C85" i="42"/>
  <c r="C85" i="44"/>
  <c r="C85" i="43"/>
  <c r="C85" i="50"/>
  <c r="C85" i="49"/>
  <c r="C85" i="48"/>
  <c r="C85" i="47"/>
  <c r="C85" i="46"/>
  <c r="C85" i="45"/>
  <c r="C85" i="63"/>
  <c r="C85" i="69"/>
  <c r="C85" i="70"/>
  <c r="C85" i="71"/>
  <c r="C85" i="72"/>
  <c r="C85" i="73"/>
  <c r="C85" i="74"/>
  <c r="C85" i="75"/>
  <c r="C85" i="76"/>
  <c r="C85" i="3"/>
  <c r="D88" i="60"/>
  <c r="C88" i="60"/>
  <c r="K66" i="60"/>
  <c r="K67" i="60" s="1"/>
  <c r="K68" i="60" s="1"/>
  <c r="K69" i="60" s="1"/>
  <c r="K70" i="60" s="1"/>
  <c r="K71" i="60" s="1"/>
  <c r="K72" i="60" s="1"/>
  <c r="K73" i="60" s="1"/>
  <c r="K74" i="60" s="1"/>
  <c r="K75" i="60" s="1"/>
  <c r="K76" i="60" s="1"/>
  <c r="K77" i="60" s="1"/>
  <c r="K78" i="60" s="1"/>
  <c r="K79" i="60" s="1"/>
  <c r="K80" i="60" s="1"/>
  <c r="K81" i="60" s="1"/>
  <c r="K82" i="60" s="1"/>
  <c r="K83" i="60" s="1"/>
  <c r="K84" i="60" s="1"/>
  <c r="K85" i="60" s="1"/>
  <c r="K86" i="60" s="1"/>
  <c r="K87" i="60" s="1"/>
  <c r="K88" i="60" s="1"/>
  <c r="K89" i="60" s="1"/>
  <c r="K90" i="60" s="1"/>
  <c r="K91" i="60" s="1"/>
  <c r="K92" i="60" s="1"/>
  <c r="K93" i="60" s="1"/>
  <c r="K94" i="60" s="1"/>
  <c r="K95" i="60" s="1"/>
  <c r="K96" i="60" s="1"/>
  <c r="K97" i="60" s="1"/>
  <c r="K98" i="60" s="1"/>
  <c r="K99" i="60" s="1"/>
  <c r="K100" i="60" s="1"/>
  <c r="K101" i="60" s="1"/>
  <c r="K102" i="60" s="1"/>
  <c r="K103" i="60" s="1"/>
  <c r="K104" i="60" s="1"/>
  <c r="K105" i="60" s="1"/>
  <c r="K106" i="60" s="1"/>
  <c r="K107" i="60" s="1"/>
  <c r="K108" i="60" s="1"/>
  <c r="I65" i="60"/>
  <c r="J65" i="60" s="1"/>
  <c r="J64" i="60"/>
  <c r="J63" i="60"/>
  <c r="J62" i="60"/>
  <c r="J61" i="60"/>
  <c r="J21" i="35"/>
  <c r="H53" i="82"/>
  <c r="H57" i="82" s="1"/>
  <c r="H54" i="82" s="1"/>
  <c r="I53" i="82"/>
  <c r="I57" i="82" s="1"/>
  <c r="I54" i="82" s="1"/>
  <c r="J53" i="82"/>
  <c r="J57" i="82" s="1"/>
  <c r="K53" i="82"/>
  <c r="K57" i="82" s="1"/>
  <c r="L53" i="82"/>
  <c r="L57" i="82" s="1"/>
  <c r="M53" i="82"/>
  <c r="M57" i="82" s="1"/>
  <c r="N53" i="82"/>
  <c r="N57" i="82" s="1"/>
  <c r="O53" i="82"/>
  <c r="O57" i="82" s="1"/>
  <c r="P53" i="82"/>
  <c r="P57" i="82" s="1"/>
  <c r="Q53" i="82"/>
  <c r="Q57" i="82" s="1"/>
  <c r="R53" i="82"/>
  <c r="R57" i="82" s="1"/>
  <c r="S53" i="82"/>
  <c r="S57" i="82" s="1"/>
  <c r="T53" i="82"/>
  <c r="T57" i="82" s="1"/>
  <c r="U53" i="82"/>
  <c r="U57" i="82" s="1"/>
  <c r="V53" i="82"/>
  <c r="V57" i="82" s="1"/>
  <c r="W53" i="82"/>
  <c r="W57" i="82" s="1"/>
  <c r="X53" i="82"/>
  <c r="X57" i="82" s="1"/>
  <c r="Y53" i="82"/>
  <c r="Y57" i="82" s="1"/>
  <c r="Z53" i="82"/>
  <c r="Z57" i="82" s="1"/>
  <c r="AA53" i="82"/>
  <c r="AA57" i="82" s="1"/>
  <c r="AB53" i="82"/>
  <c r="AB57" i="82" s="1"/>
  <c r="AC53" i="82"/>
  <c r="AC57" i="82" s="1"/>
  <c r="AD53" i="82"/>
  <c r="AD57" i="82" s="1"/>
  <c r="AE53" i="82"/>
  <c r="AE57" i="82" s="1"/>
  <c r="G53" i="82"/>
  <c r="G57" i="82" s="1"/>
  <c r="G54" i="82" s="1"/>
  <c r="I129" i="61"/>
  <c r="I180" i="61" s="1"/>
  <c r="H129" i="61"/>
  <c r="H180" i="61" s="1"/>
  <c r="G129" i="61"/>
  <c r="G180" i="61" s="1"/>
  <c r="F129" i="61"/>
  <c r="I146" i="61"/>
  <c r="J181" i="61" s="1"/>
  <c r="H146" i="61"/>
  <c r="I181" i="61" s="1"/>
  <c r="G146" i="61"/>
  <c r="H181" i="61" s="1"/>
  <c r="F146" i="61"/>
  <c r="G181" i="61" s="1"/>
  <c r="I159" i="61"/>
  <c r="I182" i="61" s="1"/>
  <c r="H159" i="61"/>
  <c r="H182" i="61" s="1"/>
  <c r="G159" i="61"/>
  <c r="G182" i="61" s="1"/>
  <c r="F159" i="61"/>
  <c r="AC102" i="80" l="1"/>
  <c r="Y102" i="80"/>
  <c r="Z102" i="80"/>
  <c r="Z115" i="80" s="1"/>
  <c r="J102" i="80"/>
  <c r="J115" i="80" s="1"/>
  <c r="S102" i="80"/>
  <c r="S115" i="80" s="1"/>
  <c r="AB102" i="80"/>
  <c r="AB115" i="80" s="1"/>
  <c r="M102" i="80"/>
  <c r="M115" i="80" s="1"/>
  <c r="U102" i="80"/>
  <c r="U115" i="80" s="1"/>
  <c r="R115" i="80"/>
  <c r="AD102" i="80"/>
  <c r="AD115" i="80" s="1"/>
  <c r="N102" i="80"/>
  <c r="N115" i="80" s="1"/>
  <c r="W102" i="80"/>
  <c r="W115" i="80" s="1"/>
  <c r="X102" i="80"/>
  <c r="X115" i="80" s="1"/>
  <c r="Q115" i="80"/>
  <c r="AE102" i="80"/>
  <c r="AE115" i="80" s="1"/>
  <c r="O102" i="80"/>
  <c r="O115" i="80" s="1"/>
  <c r="T102" i="80"/>
  <c r="T115" i="80" s="1"/>
  <c r="AC115" i="80"/>
  <c r="L102" i="80"/>
  <c r="L115" i="80" s="1"/>
  <c r="P102" i="80"/>
  <c r="P115" i="80" s="1"/>
  <c r="Y115" i="80"/>
  <c r="I115" i="80"/>
  <c r="AA102" i="80"/>
  <c r="AA115" i="80" s="1"/>
  <c r="K102" i="80"/>
  <c r="K115" i="80" s="1"/>
  <c r="H102" i="80"/>
  <c r="H115" i="80" s="1"/>
  <c r="I66" i="60"/>
  <c r="I67" i="60" s="1"/>
  <c r="J66" i="60" l="1"/>
  <c r="I68" i="60"/>
  <c r="J67" i="60"/>
  <c r="I51" i="35"/>
  <c r="J8" i="36"/>
  <c r="J86" i="36" s="1"/>
  <c r="J170" i="36" s="1"/>
  <c r="J8" i="37"/>
  <c r="J86" i="37" s="1"/>
  <c r="J170" i="37" s="1"/>
  <c r="J8" i="38"/>
  <c r="J86" i="38" s="1"/>
  <c r="J170" i="38" s="1"/>
  <c r="J8" i="39"/>
  <c r="J86" i="39" s="1"/>
  <c r="J170" i="39" s="1"/>
  <c r="J8" i="40"/>
  <c r="J86" i="40" s="1"/>
  <c r="J170" i="40" s="1"/>
  <c r="J8" i="41"/>
  <c r="J86" i="41" s="1"/>
  <c r="J170" i="41" s="1"/>
  <c r="J8" i="42"/>
  <c r="J86" i="42" s="1"/>
  <c r="J170" i="42" s="1"/>
  <c r="J8" i="44"/>
  <c r="J86" i="44" s="1"/>
  <c r="J170" i="44" s="1"/>
  <c r="J8" i="43"/>
  <c r="J86" i="43" s="1"/>
  <c r="J170" i="43" s="1"/>
  <c r="J8" i="50"/>
  <c r="J86" i="50" s="1"/>
  <c r="J170" i="50" s="1"/>
  <c r="J8" i="49"/>
  <c r="J86" i="49" s="1"/>
  <c r="J170" i="49" s="1"/>
  <c r="J8" i="48"/>
  <c r="J86" i="48" s="1"/>
  <c r="J170" i="48" s="1"/>
  <c r="J8" i="47"/>
  <c r="J86" i="47" s="1"/>
  <c r="J170" i="47" s="1"/>
  <c r="J8" i="46"/>
  <c r="J86" i="46" s="1"/>
  <c r="J170" i="46" s="1"/>
  <c r="J8" i="45"/>
  <c r="J86" i="45" s="1"/>
  <c r="J170" i="45" s="1"/>
  <c r="J8" i="63"/>
  <c r="J86" i="63" s="1"/>
  <c r="J170" i="63" s="1"/>
  <c r="J8" i="69"/>
  <c r="J86" i="69" s="1"/>
  <c r="J170" i="69" s="1"/>
  <c r="J8" i="70"/>
  <c r="J86" i="70" s="1"/>
  <c r="J170" i="70" s="1"/>
  <c r="J8" i="71"/>
  <c r="J86" i="71" s="1"/>
  <c r="J170" i="71" s="1"/>
  <c r="J8" i="72"/>
  <c r="J86" i="72" s="1"/>
  <c r="J170" i="72" s="1"/>
  <c r="J8" i="73"/>
  <c r="J86" i="73" s="1"/>
  <c r="J170" i="73" s="1"/>
  <c r="J8" i="74"/>
  <c r="J86" i="74" s="1"/>
  <c r="J170" i="74" s="1"/>
  <c r="J8" i="75"/>
  <c r="J86" i="75" s="1"/>
  <c r="J170" i="75" s="1"/>
  <c r="J8" i="76"/>
  <c r="J86" i="76" s="1"/>
  <c r="J170" i="76" s="1"/>
  <c r="J8" i="3"/>
  <c r="I8" i="61" s="1"/>
  <c r="I87" i="61" s="1"/>
  <c r="J10" i="35"/>
  <c r="J11" i="35"/>
  <c r="I69" i="60" l="1"/>
  <c r="J68" i="60"/>
  <c r="J86" i="3"/>
  <c r="J170" i="3" s="1"/>
  <c r="I15" i="1"/>
  <c r="D130" i="60"/>
  <c r="D129" i="60"/>
  <c r="D128" i="60"/>
  <c r="C128" i="60"/>
  <c r="J69" i="60" l="1"/>
  <c r="I70" i="60"/>
  <c r="H11" i="35"/>
  <c r="J70" i="60" l="1"/>
  <c r="I71" i="60"/>
  <c r="AE116" i="80"/>
  <c r="AD116" i="80"/>
  <c r="AC116" i="80"/>
  <c r="AB116" i="80"/>
  <c r="AA116" i="80"/>
  <c r="Z116" i="80"/>
  <c r="Y116" i="80"/>
  <c r="X116" i="80"/>
  <c r="W116" i="80"/>
  <c r="V116" i="80"/>
  <c r="U116" i="80"/>
  <c r="T116" i="80"/>
  <c r="S116" i="80"/>
  <c r="R116" i="80"/>
  <c r="Q116" i="80"/>
  <c r="P116" i="80"/>
  <c r="O116" i="80"/>
  <c r="N116" i="80"/>
  <c r="M116" i="80"/>
  <c r="L116" i="80"/>
  <c r="K116" i="80"/>
  <c r="J116" i="80"/>
  <c r="I116" i="80"/>
  <c r="H116" i="80"/>
  <c r="D142" i="60"/>
  <c r="C142" i="60"/>
  <c r="K120" i="60"/>
  <c r="K121" i="60" s="1"/>
  <c r="K122" i="60" s="1"/>
  <c r="K123" i="60" s="1"/>
  <c r="K124" i="60" s="1"/>
  <c r="K125" i="60" s="1"/>
  <c r="K126" i="60" s="1"/>
  <c r="K127" i="60" s="1"/>
  <c r="K128" i="60" s="1"/>
  <c r="K129" i="60" s="1"/>
  <c r="K130" i="60" s="1"/>
  <c r="K131" i="60" s="1"/>
  <c r="K132" i="60" s="1"/>
  <c r="K133" i="60" s="1"/>
  <c r="K134" i="60" s="1"/>
  <c r="K135" i="60" s="1"/>
  <c r="K136" i="60" s="1"/>
  <c r="K137" i="60" s="1"/>
  <c r="K138" i="60" s="1"/>
  <c r="K139" i="60" s="1"/>
  <c r="K140" i="60" s="1"/>
  <c r="K141" i="60" s="1"/>
  <c r="K142" i="60" s="1"/>
  <c r="K143" i="60" s="1"/>
  <c r="K144" i="60" s="1"/>
  <c r="K145" i="60" s="1"/>
  <c r="K146" i="60" s="1"/>
  <c r="K147" i="60" s="1"/>
  <c r="K148" i="60" s="1"/>
  <c r="K149" i="60" s="1"/>
  <c r="K150" i="60" s="1"/>
  <c r="K151" i="60" s="1"/>
  <c r="K152" i="60" s="1"/>
  <c r="K153" i="60" s="1"/>
  <c r="K154" i="60" s="1"/>
  <c r="K155" i="60" s="1"/>
  <c r="K156" i="60" s="1"/>
  <c r="K157" i="60" s="1"/>
  <c r="K158" i="60" s="1"/>
  <c r="K159" i="60" s="1"/>
  <c r="K160" i="60" s="1"/>
  <c r="K161" i="60" s="1"/>
  <c r="K162" i="60" s="1"/>
  <c r="I119" i="60"/>
  <c r="J118" i="60"/>
  <c r="J117" i="60"/>
  <c r="J116" i="60"/>
  <c r="J115" i="60"/>
  <c r="I8" i="36"/>
  <c r="I86" i="36" s="1"/>
  <c r="I170" i="36" s="1"/>
  <c r="I8" i="37"/>
  <c r="I86" i="37" s="1"/>
  <c r="I170" i="37" s="1"/>
  <c r="I8" i="38"/>
  <c r="I86" i="38" s="1"/>
  <c r="I170" i="38" s="1"/>
  <c r="I8" i="39"/>
  <c r="I86" i="39" s="1"/>
  <c r="I170" i="39" s="1"/>
  <c r="I8" i="40"/>
  <c r="I86" i="40" s="1"/>
  <c r="I170" i="40" s="1"/>
  <c r="I8" i="41"/>
  <c r="I86" i="41" s="1"/>
  <c r="I170" i="41" s="1"/>
  <c r="I8" i="42"/>
  <c r="I86" i="42" s="1"/>
  <c r="I170" i="42" s="1"/>
  <c r="I8" i="44"/>
  <c r="I86" i="44" s="1"/>
  <c r="I170" i="44" s="1"/>
  <c r="I8" i="43"/>
  <c r="I86" i="43" s="1"/>
  <c r="I170" i="43" s="1"/>
  <c r="I8" i="50"/>
  <c r="I86" i="50" s="1"/>
  <c r="I170" i="50" s="1"/>
  <c r="I8" i="49"/>
  <c r="I86" i="49" s="1"/>
  <c r="I170" i="49" s="1"/>
  <c r="I8" i="48"/>
  <c r="I86" i="48" s="1"/>
  <c r="I170" i="48" s="1"/>
  <c r="I8" i="47"/>
  <c r="I86" i="47" s="1"/>
  <c r="I170" i="47" s="1"/>
  <c r="I8" i="46"/>
  <c r="I86" i="46" s="1"/>
  <c r="I170" i="46" s="1"/>
  <c r="I8" i="45"/>
  <c r="I86" i="45" s="1"/>
  <c r="I170" i="45" s="1"/>
  <c r="I8" i="63"/>
  <c r="I86" i="63" s="1"/>
  <c r="I170" i="63" s="1"/>
  <c r="I8" i="69"/>
  <c r="I86" i="69" s="1"/>
  <c r="I170" i="69" s="1"/>
  <c r="I8" i="70"/>
  <c r="I86" i="70" s="1"/>
  <c r="I170" i="70" s="1"/>
  <c r="I8" i="71"/>
  <c r="I86" i="71" s="1"/>
  <c r="I170" i="71" s="1"/>
  <c r="I8" i="72"/>
  <c r="I86" i="72" s="1"/>
  <c r="I170" i="72" s="1"/>
  <c r="I8" i="73"/>
  <c r="I86" i="73" s="1"/>
  <c r="I170" i="73" s="1"/>
  <c r="I8" i="74"/>
  <c r="I86" i="74" s="1"/>
  <c r="I170" i="74" s="1"/>
  <c r="I8" i="75"/>
  <c r="I86" i="75" s="1"/>
  <c r="I170" i="75" s="1"/>
  <c r="I8" i="76"/>
  <c r="I86" i="76" s="1"/>
  <c r="I170" i="76" s="1"/>
  <c r="I8" i="3"/>
  <c r="M70" i="35"/>
  <c r="N70" i="35" s="1"/>
  <c r="O70" i="35" s="1"/>
  <c r="P70" i="35" s="1"/>
  <c r="J19" i="80" l="1"/>
  <c r="N19" i="80"/>
  <c r="R19" i="80"/>
  <c r="V19" i="80"/>
  <c r="Z19" i="80"/>
  <c r="AD19" i="80"/>
  <c r="G111" i="80"/>
  <c r="I72" i="60"/>
  <c r="J71" i="60"/>
  <c r="G19" i="80"/>
  <c r="K19" i="80"/>
  <c r="O19" i="80"/>
  <c r="S19" i="80"/>
  <c r="W19" i="80"/>
  <c r="AA19" i="80"/>
  <c r="AE19" i="80"/>
  <c r="H15" i="1"/>
  <c r="H8" i="61"/>
  <c r="H87" i="61" s="1"/>
  <c r="I86" i="3"/>
  <c r="I170" i="3" s="1"/>
  <c r="I19" i="80"/>
  <c r="M19" i="80"/>
  <c r="Q19" i="80"/>
  <c r="U19" i="80"/>
  <c r="Y19" i="80"/>
  <c r="AC19" i="80"/>
  <c r="H19" i="80"/>
  <c r="L19" i="80"/>
  <c r="P19" i="80"/>
  <c r="T19" i="80"/>
  <c r="X19" i="80"/>
  <c r="AB19" i="80"/>
  <c r="I120" i="60"/>
  <c r="I121" i="60" s="1"/>
  <c r="J119" i="60"/>
  <c r="I73" i="60" l="1"/>
  <c r="J72" i="60"/>
  <c r="J120" i="60"/>
  <c r="J121" i="60"/>
  <c r="I122" i="60"/>
  <c r="I74" i="60" l="1"/>
  <c r="J73" i="60"/>
  <c r="I123" i="60"/>
  <c r="J122" i="60"/>
  <c r="I75" i="60" l="1"/>
  <c r="J74" i="60"/>
  <c r="I124" i="60"/>
  <c r="J123" i="60"/>
  <c r="I76" i="60" l="1"/>
  <c r="J75" i="60"/>
  <c r="J124" i="60"/>
  <c r="I125" i="60"/>
  <c r="I77" i="60" l="1"/>
  <c r="J76" i="60"/>
  <c r="J125" i="60"/>
  <c r="I126" i="60"/>
  <c r="J77" i="60" l="1"/>
  <c r="I78" i="60"/>
  <c r="I127" i="60"/>
  <c r="J126" i="60"/>
  <c r="J78" i="60" l="1"/>
  <c r="I79" i="60"/>
  <c r="I128" i="60"/>
  <c r="J127" i="60"/>
  <c r="I80" i="60" l="1"/>
  <c r="J79" i="60"/>
  <c r="I129" i="60"/>
  <c r="J128" i="60"/>
  <c r="I81" i="60" l="1"/>
  <c r="J80" i="60"/>
  <c r="I130" i="60"/>
  <c r="J129" i="60"/>
  <c r="J81" i="60" l="1"/>
  <c r="I82" i="60"/>
  <c r="J130" i="60"/>
  <c r="I131" i="60"/>
  <c r="J82" i="60" l="1"/>
  <c r="I83" i="60"/>
  <c r="I132" i="60"/>
  <c r="J131" i="60"/>
  <c r="I84" i="60" l="1"/>
  <c r="J83" i="60"/>
  <c r="I133" i="60"/>
  <c r="J132" i="60"/>
  <c r="I85" i="60" l="1"/>
  <c r="J84" i="60"/>
  <c r="J133" i="60"/>
  <c r="I134" i="60"/>
  <c r="J85" i="60" l="1"/>
  <c r="I86" i="60"/>
  <c r="J134" i="60"/>
  <c r="I135" i="60"/>
  <c r="J86" i="60" l="1"/>
  <c r="I87" i="60"/>
  <c r="I136" i="60"/>
  <c r="J135" i="60"/>
  <c r="I88" i="60" l="1"/>
  <c r="J87" i="60"/>
  <c r="I137" i="60"/>
  <c r="J136" i="60"/>
  <c r="J88" i="60" l="1"/>
  <c r="I89" i="60"/>
  <c r="J137" i="60"/>
  <c r="I138" i="60"/>
  <c r="I90" i="60" l="1"/>
  <c r="J89" i="60"/>
  <c r="J138" i="60"/>
  <c r="I139" i="60"/>
  <c r="I91" i="60" l="1"/>
  <c r="J90" i="60"/>
  <c r="I140" i="60"/>
  <c r="J139" i="60"/>
  <c r="J91" i="60" l="1"/>
  <c r="I92" i="60"/>
  <c r="I141" i="60"/>
  <c r="J140" i="60"/>
  <c r="J92" i="60" l="1"/>
  <c r="I93" i="60"/>
  <c r="I142" i="60"/>
  <c r="J141" i="60"/>
  <c r="I94" i="60" l="1"/>
  <c r="J93" i="60"/>
  <c r="I143" i="60"/>
  <c r="J142" i="60"/>
  <c r="I95" i="60" l="1"/>
  <c r="J94" i="60"/>
  <c r="J143" i="60"/>
  <c r="I144" i="60"/>
  <c r="J95" i="60" l="1"/>
  <c r="I96" i="60"/>
  <c r="J144" i="60"/>
  <c r="I145" i="60"/>
  <c r="J96" i="60" l="1"/>
  <c r="I97" i="60"/>
  <c r="I146" i="60"/>
  <c r="J145" i="60"/>
  <c r="I98" i="60" l="1"/>
  <c r="J97" i="60"/>
  <c r="I147" i="60"/>
  <c r="J146" i="60"/>
  <c r="I99" i="60" l="1"/>
  <c r="J98" i="60"/>
  <c r="J147" i="60"/>
  <c r="I148" i="60"/>
  <c r="J99" i="60" l="1"/>
  <c r="I100" i="60"/>
  <c r="J148" i="60"/>
  <c r="I149" i="60"/>
  <c r="J100" i="60" l="1"/>
  <c r="I101" i="60"/>
  <c r="I150" i="60"/>
  <c r="J149" i="60"/>
  <c r="I102" i="60" l="1"/>
  <c r="J101" i="60"/>
  <c r="I151" i="60"/>
  <c r="J150" i="60"/>
  <c r="I103" i="60" l="1"/>
  <c r="J102" i="60"/>
  <c r="J151" i="60"/>
  <c r="I152" i="60"/>
  <c r="J103" i="60" l="1"/>
  <c r="I104" i="60"/>
  <c r="J152" i="60"/>
  <c r="I153" i="60"/>
  <c r="J104" i="60" l="1"/>
  <c r="I105" i="60"/>
  <c r="I154" i="60"/>
  <c r="J153" i="60"/>
  <c r="I106" i="60" l="1"/>
  <c r="J105" i="60"/>
  <c r="I155" i="60"/>
  <c r="J154" i="60"/>
  <c r="I107" i="60" l="1"/>
  <c r="J106" i="60"/>
  <c r="J155" i="60"/>
  <c r="I156" i="60"/>
  <c r="J107" i="60" l="1"/>
  <c r="I108" i="60"/>
  <c r="J108" i="60" s="1"/>
  <c r="J156" i="60"/>
  <c r="I157" i="60"/>
  <c r="I158" i="60" l="1"/>
  <c r="J157" i="60"/>
  <c r="I159" i="60" l="1"/>
  <c r="J158" i="60"/>
  <c r="J159" i="60" l="1"/>
  <c r="I160" i="60"/>
  <c r="J160" i="60" l="1"/>
  <c r="I161" i="60"/>
  <c r="I162" i="60" l="1"/>
  <c r="J162" i="60" s="1"/>
  <c r="J161" i="60"/>
  <c r="I11" i="35" l="1"/>
  <c r="D21" i="35"/>
  <c r="E21" i="35"/>
  <c r="F21" i="35"/>
  <c r="G21" i="35"/>
  <c r="H21" i="35"/>
  <c r="I10" i="35"/>
  <c r="M69" i="35" l="1"/>
  <c r="N69" i="35" s="1"/>
  <c r="O69" i="35" s="1"/>
  <c r="P69" i="35" s="1"/>
  <c r="D72" i="76"/>
  <c r="D77" i="76" s="1"/>
  <c r="D71" i="76"/>
  <c r="D76" i="76" s="1"/>
  <c r="H18" i="76"/>
  <c r="I18" i="76" s="1"/>
  <c r="J18" i="76" s="1"/>
  <c r="K18" i="76" s="1"/>
  <c r="L18" i="76" s="1"/>
  <c r="H8" i="76"/>
  <c r="H86" i="76" s="1"/>
  <c r="H170" i="76" s="1"/>
  <c r="G8" i="76"/>
  <c r="G86" i="76" s="1"/>
  <c r="G170" i="76" s="1"/>
  <c r="D72" i="75"/>
  <c r="D77" i="75" s="1"/>
  <c r="D71" i="75"/>
  <c r="D76" i="75" s="1"/>
  <c r="H18" i="75"/>
  <c r="I18" i="75" s="1"/>
  <c r="J18" i="75" s="1"/>
  <c r="K18" i="75" s="1"/>
  <c r="L18" i="75" s="1"/>
  <c r="H8" i="75"/>
  <c r="H86" i="75" s="1"/>
  <c r="H170" i="75" s="1"/>
  <c r="G8" i="75"/>
  <c r="G86" i="75" s="1"/>
  <c r="G170" i="75" s="1"/>
  <c r="D72" i="74"/>
  <c r="D77" i="74" s="1"/>
  <c r="D71" i="74"/>
  <c r="D76" i="74" s="1"/>
  <c r="H18" i="74"/>
  <c r="I18" i="74" s="1"/>
  <c r="J18" i="74" s="1"/>
  <c r="K18" i="74" s="1"/>
  <c r="L18" i="74" s="1"/>
  <c r="H8" i="74"/>
  <c r="H86" i="74" s="1"/>
  <c r="H170" i="74" s="1"/>
  <c r="G8" i="74"/>
  <c r="G86" i="74" s="1"/>
  <c r="G170" i="74" s="1"/>
  <c r="D72" i="73"/>
  <c r="D77" i="73" s="1"/>
  <c r="D71" i="73"/>
  <c r="D76" i="73" s="1"/>
  <c r="H18" i="73"/>
  <c r="I18" i="73" s="1"/>
  <c r="J18" i="73" s="1"/>
  <c r="K18" i="73" s="1"/>
  <c r="L18" i="73" s="1"/>
  <c r="H8" i="73"/>
  <c r="H86" i="73" s="1"/>
  <c r="H170" i="73" s="1"/>
  <c r="G8" i="73"/>
  <c r="G86" i="73" s="1"/>
  <c r="G170" i="73" s="1"/>
  <c r="D72" i="72"/>
  <c r="D77" i="72" s="1"/>
  <c r="D71" i="72"/>
  <c r="D76" i="72" s="1"/>
  <c r="H18" i="72"/>
  <c r="I18" i="72" s="1"/>
  <c r="J18" i="72" s="1"/>
  <c r="K18" i="72" s="1"/>
  <c r="L18" i="72" s="1"/>
  <c r="H8" i="72"/>
  <c r="H86" i="72" s="1"/>
  <c r="H170" i="72" s="1"/>
  <c r="G8" i="72"/>
  <c r="G86" i="72" s="1"/>
  <c r="G170" i="72" s="1"/>
  <c r="D72" i="71"/>
  <c r="D77" i="71" s="1"/>
  <c r="D71" i="71"/>
  <c r="D76" i="71" s="1"/>
  <c r="H18" i="71"/>
  <c r="I18" i="71" s="1"/>
  <c r="J18" i="71" s="1"/>
  <c r="K18" i="71" s="1"/>
  <c r="L18" i="71" s="1"/>
  <c r="H8" i="71"/>
  <c r="H86" i="71" s="1"/>
  <c r="H170" i="71" s="1"/>
  <c r="G8" i="71"/>
  <c r="G86" i="71" s="1"/>
  <c r="G170" i="71" s="1"/>
  <c r="D72" i="70"/>
  <c r="D77" i="70" s="1"/>
  <c r="D71" i="70"/>
  <c r="D76" i="70" s="1"/>
  <c r="H18" i="70"/>
  <c r="I18" i="70" s="1"/>
  <c r="J18" i="70" s="1"/>
  <c r="K18" i="70" s="1"/>
  <c r="L18" i="70" s="1"/>
  <c r="H8" i="70"/>
  <c r="H86" i="70" s="1"/>
  <c r="H170" i="70" s="1"/>
  <c r="G8" i="70"/>
  <c r="G86" i="70" s="1"/>
  <c r="G170" i="70" s="1"/>
  <c r="D72" i="69"/>
  <c r="D77" i="69" s="1"/>
  <c r="D71" i="69"/>
  <c r="D76" i="69" s="1"/>
  <c r="H18" i="69"/>
  <c r="I18" i="69" s="1"/>
  <c r="J18" i="69" s="1"/>
  <c r="K18" i="69" s="1"/>
  <c r="L18" i="69" s="1"/>
  <c r="H8" i="69"/>
  <c r="H86" i="69" s="1"/>
  <c r="H170" i="69" s="1"/>
  <c r="G8" i="69"/>
  <c r="G86" i="69" s="1"/>
  <c r="G170" i="69" s="1"/>
  <c r="D72" i="63"/>
  <c r="D77" i="63" s="1"/>
  <c r="D71" i="63"/>
  <c r="D76" i="63" s="1"/>
  <c r="H18" i="63"/>
  <c r="I18" i="63" s="1"/>
  <c r="J18" i="63" s="1"/>
  <c r="K18" i="63" s="1"/>
  <c r="L18" i="63" s="1"/>
  <c r="H8" i="63"/>
  <c r="H86" i="63" s="1"/>
  <c r="H170" i="63" s="1"/>
  <c r="G8" i="63"/>
  <c r="G86" i="63" s="1"/>
  <c r="G170" i="63" s="1"/>
  <c r="K228" i="60"/>
  <c r="K229" i="60" s="1"/>
  <c r="K230" i="60" s="1"/>
  <c r="K231" i="60" s="1"/>
  <c r="K232" i="60" s="1"/>
  <c r="K233" i="60" s="1"/>
  <c r="K234" i="60" s="1"/>
  <c r="K235" i="60" s="1"/>
  <c r="K236" i="60" s="1"/>
  <c r="K237" i="60" s="1"/>
  <c r="K238" i="60" s="1"/>
  <c r="K239" i="60" s="1"/>
  <c r="K240" i="60" s="1"/>
  <c r="K241" i="60" s="1"/>
  <c r="K242" i="60" s="1"/>
  <c r="K243" i="60" s="1"/>
  <c r="K244" i="60" s="1"/>
  <c r="K245" i="60" s="1"/>
  <c r="K246" i="60" s="1"/>
  <c r="K247" i="60" s="1"/>
  <c r="K248" i="60" s="1"/>
  <c r="K249" i="60" s="1"/>
  <c r="K250" i="60" s="1"/>
  <c r="K251" i="60" s="1"/>
  <c r="K252" i="60" s="1"/>
  <c r="K253" i="60" s="1"/>
  <c r="K254" i="60" s="1"/>
  <c r="K255" i="60" s="1"/>
  <c r="K256" i="60" s="1"/>
  <c r="K257" i="60" s="1"/>
  <c r="K258" i="60" s="1"/>
  <c r="K259" i="60" s="1"/>
  <c r="K260" i="60" s="1"/>
  <c r="K261" i="60" s="1"/>
  <c r="K262" i="60" s="1"/>
  <c r="K263" i="60" s="1"/>
  <c r="K264" i="60" s="1"/>
  <c r="K265" i="60" s="1"/>
  <c r="K266" i="60" s="1"/>
  <c r="K267" i="60" s="1"/>
  <c r="K268" i="60" s="1"/>
  <c r="K269" i="60" s="1"/>
  <c r="K270" i="60" s="1"/>
  <c r="I227" i="60"/>
  <c r="J227" i="60" s="1"/>
  <c r="J226" i="60"/>
  <c r="J225" i="60"/>
  <c r="J224" i="60"/>
  <c r="J223" i="60"/>
  <c r="D242" i="60"/>
  <c r="C241" i="60"/>
  <c r="C238" i="60"/>
  <c r="D237" i="60"/>
  <c r="J169" i="60"/>
  <c r="K174" i="60"/>
  <c r="K175" i="60" s="1"/>
  <c r="K176" i="60" s="1"/>
  <c r="K177" i="60" s="1"/>
  <c r="K178" i="60" s="1"/>
  <c r="K179" i="60" s="1"/>
  <c r="K180" i="60" s="1"/>
  <c r="K181" i="60" s="1"/>
  <c r="K182" i="60" s="1"/>
  <c r="K183" i="60" s="1"/>
  <c r="K184" i="60" s="1"/>
  <c r="K185" i="60" s="1"/>
  <c r="K186" i="60" s="1"/>
  <c r="K187" i="60" s="1"/>
  <c r="K188" i="60" s="1"/>
  <c r="K189" i="60" s="1"/>
  <c r="K190" i="60" s="1"/>
  <c r="K191" i="60" s="1"/>
  <c r="K192" i="60" s="1"/>
  <c r="K193" i="60" s="1"/>
  <c r="K194" i="60" s="1"/>
  <c r="K195" i="60" s="1"/>
  <c r="K196" i="60" s="1"/>
  <c r="K197" i="60" s="1"/>
  <c r="K198" i="60" s="1"/>
  <c r="K199" i="60" s="1"/>
  <c r="K200" i="60" s="1"/>
  <c r="K201" i="60" s="1"/>
  <c r="K202" i="60" s="1"/>
  <c r="K203" i="60" s="1"/>
  <c r="K204" i="60" s="1"/>
  <c r="K205" i="60" s="1"/>
  <c r="K206" i="60" s="1"/>
  <c r="K207" i="60" s="1"/>
  <c r="K208" i="60" s="1"/>
  <c r="K209" i="60" s="1"/>
  <c r="K210" i="60" s="1"/>
  <c r="K211" i="60" s="1"/>
  <c r="K212" i="60" s="1"/>
  <c r="K213" i="60" s="1"/>
  <c r="K214" i="60" s="1"/>
  <c r="K215" i="60" s="1"/>
  <c r="K216" i="60" s="1"/>
  <c r="I173" i="60"/>
  <c r="J173" i="60" s="1"/>
  <c r="J172" i="60"/>
  <c r="J171" i="60"/>
  <c r="J170" i="60"/>
  <c r="D184" i="60"/>
  <c r="C184" i="60"/>
  <c r="D183" i="60"/>
  <c r="D182" i="60"/>
  <c r="C182" i="60"/>
  <c r="H28" i="70" l="1"/>
  <c r="I28" i="70" s="1"/>
  <c r="J28" i="70" s="1"/>
  <c r="K28" i="70" s="1"/>
  <c r="L28" i="70" s="1"/>
  <c r="H267" i="71"/>
  <c r="I267" i="71" s="1"/>
  <c r="J267" i="71" s="1"/>
  <c r="K267" i="71" s="1"/>
  <c r="L267" i="71" s="1"/>
  <c r="H28" i="72"/>
  <c r="I28" i="72" s="1"/>
  <c r="J28" i="72" s="1"/>
  <c r="K28" i="72" s="1"/>
  <c r="L28" i="72" s="1"/>
  <c r="H56" i="72"/>
  <c r="I56" i="72" s="1"/>
  <c r="J56" i="72" s="1"/>
  <c r="K56" i="72" s="1"/>
  <c r="L56" i="72" s="1"/>
  <c r="H28" i="76"/>
  <c r="I28" i="76" s="1"/>
  <c r="J28" i="76" s="1"/>
  <c r="K28" i="76" s="1"/>
  <c r="L28" i="76" s="1"/>
  <c r="C196" i="60"/>
  <c r="H25" i="63"/>
  <c r="I25" i="63" s="1"/>
  <c r="H266" i="63"/>
  <c r="H59" i="69"/>
  <c r="I59" i="69" s="1"/>
  <c r="J59" i="69" s="1"/>
  <c r="K59" i="69" s="1"/>
  <c r="L59" i="69" s="1"/>
  <c r="H25" i="70"/>
  <c r="I25" i="70" s="1"/>
  <c r="H59" i="71"/>
  <c r="I59" i="71" s="1"/>
  <c r="H25" i="72"/>
  <c r="I25" i="72" s="1"/>
  <c r="H59" i="73"/>
  <c r="I59" i="73" s="1"/>
  <c r="J59" i="73" s="1"/>
  <c r="K59" i="73" s="1"/>
  <c r="L59" i="73" s="1"/>
  <c r="H25" i="74"/>
  <c r="I25" i="74" s="1"/>
  <c r="H59" i="75"/>
  <c r="I59" i="75" s="1"/>
  <c r="H267" i="76"/>
  <c r="I267" i="76" s="1"/>
  <c r="J267" i="76" s="1"/>
  <c r="K267" i="76" s="1"/>
  <c r="L267" i="76" s="1"/>
  <c r="H160" i="37"/>
  <c r="I160" i="37" s="1"/>
  <c r="J160" i="37" s="1"/>
  <c r="K160" i="37" s="1"/>
  <c r="L160" i="37" s="1"/>
  <c r="H160" i="41"/>
  <c r="I160" i="41" s="1"/>
  <c r="J160" i="41" s="1"/>
  <c r="K160" i="41" s="1"/>
  <c r="L160" i="41" s="1"/>
  <c r="H160" i="50"/>
  <c r="I160" i="50" s="1"/>
  <c r="J160" i="50" s="1"/>
  <c r="K160" i="50" s="1"/>
  <c r="L160" i="50" s="1"/>
  <c r="H160" i="46"/>
  <c r="I160" i="46" s="1"/>
  <c r="J160" i="46" s="1"/>
  <c r="K160" i="46" s="1"/>
  <c r="L160" i="46" s="1"/>
  <c r="H160" i="70"/>
  <c r="I160" i="70" s="1"/>
  <c r="J160" i="70" s="1"/>
  <c r="K160" i="70" s="1"/>
  <c r="L160" i="70" s="1"/>
  <c r="H160" i="74"/>
  <c r="I160" i="74" s="1"/>
  <c r="J160" i="74" s="1"/>
  <c r="K160" i="74" s="1"/>
  <c r="L160" i="74" s="1"/>
  <c r="H148" i="36"/>
  <c r="I148" i="36" s="1"/>
  <c r="J148" i="36" s="1"/>
  <c r="K148" i="36" s="1"/>
  <c r="L148" i="36" s="1"/>
  <c r="H148" i="40"/>
  <c r="I148" i="40" s="1"/>
  <c r="J148" i="40" s="1"/>
  <c r="K148" i="40" s="1"/>
  <c r="L148" i="40" s="1"/>
  <c r="H148" i="43"/>
  <c r="I148" i="43" s="1"/>
  <c r="J148" i="43" s="1"/>
  <c r="K148" i="43" s="1"/>
  <c r="L148" i="43" s="1"/>
  <c r="H148" i="47"/>
  <c r="I148" i="47" s="1"/>
  <c r="J148" i="47" s="1"/>
  <c r="K148" i="47" s="1"/>
  <c r="L148" i="47" s="1"/>
  <c r="H148" i="69"/>
  <c r="I148" i="69" s="1"/>
  <c r="J148" i="69" s="1"/>
  <c r="K148" i="69" s="1"/>
  <c r="L148" i="69" s="1"/>
  <c r="H148" i="73"/>
  <c r="I148" i="73" s="1"/>
  <c r="J148" i="73" s="1"/>
  <c r="K148" i="73" s="1"/>
  <c r="L148" i="73" s="1"/>
  <c r="H148" i="3"/>
  <c r="I148" i="3" s="1"/>
  <c r="J148" i="3" s="1"/>
  <c r="K148" i="3" s="1"/>
  <c r="L148" i="3" s="1"/>
  <c r="H159" i="43"/>
  <c r="I159" i="43" s="1"/>
  <c r="J159" i="43" s="1"/>
  <c r="K159" i="43" s="1"/>
  <c r="L159" i="43" s="1"/>
  <c r="H159" i="73"/>
  <c r="I159" i="73" s="1"/>
  <c r="J159" i="73" s="1"/>
  <c r="K159" i="73" s="1"/>
  <c r="L159" i="73" s="1"/>
  <c r="H147" i="44"/>
  <c r="I147" i="44" s="1"/>
  <c r="H147" i="74"/>
  <c r="I147" i="74" s="1"/>
  <c r="J147" i="74" s="1"/>
  <c r="K147" i="74" s="1"/>
  <c r="L147" i="74" s="1"/>
  <c r="H159" i="39"/>
  <c r="I159" i="39" s="1"/>
  <c r="J159" i="39" s="1"/>
  <c r="K159" i="39" s="1"/>
  <c r="L159" i="39" s="1"/>
  <c r="H159" i="44"/>
  <c r="I159" i="44" s="1"/>
  <c r="J159" i="44" s="1"/>
  <c r="K159" i="44" s="1"/>
  <c r="L159" i="44" s="1"/>
  <c r="H159" i="48"/>
  <c r="I159" i="48" s="1"/>
  <c r="J159" i="48" s="1"/>
  <c r="K159" i="48" s="1"/>
  <c r="L159" i="48" s="1"/>
  <c r="H159" i="63"/>
  <c r="I159" i="63" s="1"/>
  <c r="J159" i="63" s="1"/>
  <c r="K159" i="63" s="1"/>
  <c r="L159" i="63" s="1"/>
  <c r="H159" i="72"/>
  <c r="I159" i="72" s="1"/>
  <c r="J159" i="72" s="1"/>
  <c r="K159" i="72" s="1"/>
  <c r="L159" i="72" s="1"/>
  <c r="H159" i="76"/>
  <c r="I159" i="76" s="1"/>
  <c r="J159" i="76" s="1"/>
  <c r="K159" i="76" s="1"/>
  <c r="L159" i="76" s="1"/>
  <c r="H147" i="38"/>
  <c r="I147" i="38" s="1"/>
  <c r="J147" i="38" s="1"/>
  <c r="K147" i="38" s="1"/>
  <c r="L147" i="38" s="1"/>
  <c r="H147" i="42"/>
  <c r="I147" i="42" s="1"/>
  <c r="J147" i="42" s="1"/>
  <c r="K147" i="42" s="1"/>
  <c r="L147" i="42" s="1"/>
  <c r="H147" i="49"/>
  <c r="I147" i="49" s="1"/>
  <c r="J147" i="49" s="1"/>
  <c r="K147" i="49" s="1"/>
  <c r="L147" i="49" s="1"/>
  <c r="H147" i="45"/>
  <c r="I147" i="45" s="1"/>
  <c r="J147" i="45" s="1"/>
  <c r="K147" i="45" s="1"/>
  <c r="L147" i="45" s="1"/>
  <c r="H147" i="71"/>
  <c r="I147" i="71" s="1"/>
  <c r="J147" i="71" s="1"/>
  <c r="K147" i="71" s="1"/>
  <c r="L147" i="71" s="1"/>
  <c r="H147" i="75"/>
  <c r="I147" i="75" s="1"/>
  <c r="J147" i="75" s="1"/>
  <c r="K147" i="75" s="1"/>
  <c r="L147" i="75" s="1"/>
  <c r="H160" i="38"/>
  <c r="I160" i="38" s="1"/>
  <c r="J160" i="38" s="1"/>
  <c r="K160" i="38" s="1"/>
  <c r="L160" i="38" s="1"/>
  <c r="H160" i="43"/>
  <c r="I160" i="43" s="1"/>
  <c r="J160" i="43" s="1"/>
  <c r="K160" i="43" s="1"/>
  <c r="L160" i="43" s="1"/>
  <c r="H160" i="45"/>
  <c r="I160" i="45" s="1"/>
  <c r="J160" i="45" s="1"/>
  <c r="K160" i="45" s="1"/>
  <c r="L160" i="45" s="1"/>
  <c r="H160" i="73"/>
  <c r="I160" i="73" s="1"/>
  <c r="J160" i="73" s="1"/>
  <c r="K160" i="73" s="1"/>
  <c r="L160" i="73" s="1"/>
  <c r="H148" i="37"/>
  <c r="I148" i="37" s="1"/>
  <c r="J148" i="37" s="1"/>
  <c r="K148" i="37" s="1"/>
  <c r="L148" i="37" s="1"/>
  <c r="H148" i="44"/>
  <c r="I148" i="44" s="1"/>
  <c r="J148" i="44" s="1"/>
  <c r="K148" i="44" s="1"/>
  <c r="L148" i="44" s="1"/>
  <c r="H148" i="46"/>
  <c r="I148" i="46" s="1"/>
  <c r="J148" i="46" s="1"/>
  <c r="K148" i="46" s="1"/>
  <c r="L148" i="46" s="1"/>
  <c r="H148" i="72"/>
  <c r="I148" i="72" s="1"/>
  <c r="J148" i="72" s="1"/>
  <c r="K148" i="72" s="1"/>
  <c r="L148" i="72" s="1"/>
  <c r="H159" i="36"/>
  <c r="I159" i="36" s="1"/>
  <c r="J159" i="36" s="1"/>
  <c r="K159" i="36" s="1"/>
  <c r="L159" i="36" s="1"/>
  <c r="H159" i="42"/>
  <c r="I159" i="42" s="1"/>
  <c r="H159" i="45"/>
  <c r="I159" i="45" s="1"/>
  <c r="J159" i="45" s="1"/>
  <c r="K159" i="45" s="1"/>
  <c r="L159" i="45" s="1"/>
  <c r="H159" i="75"/>
  <c r="I159" i="75" s="1"/>
  <c r="J159" i="75" s="1"/>
  <c r="K159" i="75" s="1"/>
  <c r="L159" i="75" s="1"/>
  <c r="H147" i="39"/>
  <c r="I147" i="39" s="1"/>
  <c r="H147" i="46"/>
  <c r="I147" i="46" s="1"/>
  <c r="J147" i="46" s="1"/>
  <c r="K147" i="46" s="1"/>
  <c r="L147" i="46" s="1"/>
  <c r="H147" i="76"/>
  <c r="I147" i="76" s="1"/>
  <c r="H160" i="42"/>
  <c r="I160" i="42" s="1"/>
  <c r="J160" i="42" s="1"/>
  <c r="K160" i="42" s="1"/>
  <c r="L160" i="42" s="1"/>
  <c r="H160" i="71"/>
  <c r="I160" i="71" s="1"/>
  <c r="J160" i="71" s="1"/>
  <c r="K160" i="71" s="1"/>
  <c r="L160" i="71" s="1"/>
  <c r="H148" i="41"/>
  <c r="I148" i="41" s="1"/>
  <c r="J148" i="41" s="1"/>
  <c r="K148" i="41" s="1"/>
  <c r="L148" i="41" s="1"/>
  <c r="H148" i="70"/>
  <c r="I148" i="70" s="1"/>
  <c r="J148" i="70" s="1"/>
  <c r="K148" i="70" s="1"/>
  <c r="L148" i="70" s="1"/>
  <c r="H159" i="71"/>
  <c r="I159" i="71" s="1"/>
  <c r="J159" i="71" s="1"/>
  <c r="K159" i="71" s="1"/>
  <c r="L159" i="71" s="1"/>
  <c r="H147" i="48"/>
  <c r="I147" i="48" s="1"/>
  <c r="J147" i="48" s="1"/>
  <c r="K147" i="48" s="1"/>
  <c r="L147" i="48" s="1"/>
  <c r="H267" i="73"/>
  <c r="I267" i="73" s="1"/>
  <c r="J267" i="73" s="1"/>
  <c r="K267" i="73" s="1"/>
  <c r="L267" i="73" s="1"/>
  <c r="H28" i="74"/>
  <c r="I28" i="74" s="1"/>
  <c r="J28" i="74" s="1"/>
  <c r="K28" i="74" s="1"/>
  <c r="L28" i="74" s="1"/>
  <c r="H56" i="74"/>
  <c r="I56" i="74" s="1"/>
  <c r="J56" i="74" s="1"/>
  <c r="K56" i="74" s="1"/>
  <c r="L56" i="74" s="1"/>
  <c r="H267" i="63"/>
  <c r="I267" i="63" s="1"/>
  <c r="J267" i="63" s="1"/>
  <c r="K267" i="63" s="1"/>
  <c r="L267" i="63" s="1"/>
  <c r="H28" i="69"/>
  <c r="I28" i="69" s="1"/>
  <c r="J28" i="69" s="1"/>
  <c r="K28" i="69" s="1"/>
  <c r="L28" i="69" s="1"/>
  <c r="H56" i="69"/>
  <c r="I56" i="69" s="1"/>
  <c r="J56" i="69" s="1"/>
  <c r="K56" i="69" s="1"/>
  <c r="L56" i="69" s="1"/>
  <c r="H267" i="70"/>
  <c r="I267" i="70" s="1"/>
  <c r="J267" i="70" s="1"/>
  <c r="K267" i="70" s="1"/>
  <c r="L267" i="70" s="1"/>
  <c r="H28" i="71"/>
  <c r="I28" i="71" s="1"/>
  <c r="J28" i="71" s="1"/>
  <c r="K28" i="71" s="1"/>
  <c r="L28" i="71" s="1"/>
  <c r="H56" i="71"/>
  <c r="I56" i="71" s="1"/>
  <c r="J56" i="71" s="1"/>
  <c r="K56" i="71" s="1"/>
  <c r="L56" i="71" s="1"/>
  <c r="H267" i="72"/>
  <c r="I267" i="72" s="1"/>
  <c r="J267" i="72" s="1"/>
  <c r="K267" i="72" s="1"/>
  <c r="L267" i="72" s="1"/>
  <c r="H28" i="73"/>
  <c r="I28" i="73" s="1"/>
  <c r="J28" i="73" s="1"/>
  <c r="K28" i="73" s="1"/>
  <c r="L28" i="73" s="1"/>
  <c r="H56" i="73"/>
  <c r="I56" i="73" s="1"/>
  <c r="J56" i="73" s="1"/>
  <c r="K56" i="73" s="1"/>
  <c r="L56" i="73" s="1"/>
  <c r="H267" i="74"/>
  <c r="I267" i="74" s="1"/>
  <c r="J267" i="74" s="1"/>
  <c r="K267" i="74" s="1"/>
  <c r="L267" i="74" s="1"/>
  <c r="H28" i="75"/>
  <c r="I28" i="75" s="1"/>
  <c r="J28" i="75" s="1"/>
  <c r="K28" i="75" s="1"/>
  <c r="L28" i="75" s="1"/>
  <c r="H56" i="75"/>
  <c r="I56" i="75" s="1"/>
  <c r="J56" i="75" s="1"/>
  <c r="K56" i="75" s="1"/>
  <c r="L56" i="75" s="1"/>
  <c r="H59" i="76"/>
  <c r="I59" i="76" s="1"/>
  <c r="J59" i="76" s="1"/>
  <c r="K59" i="76" s="1"/>
  <c r="L59" i="76" s="1"/>
  <c r="H28" i="63"/>
  <c r="I28" i="63" s="1"/>
  <c r="J28" i="63" s="1"/>
  <c r="K28" i="63" s="1"/>
  <c r="L28" i="63" s="1"/>
  <c r="H56" i="63"/>
  <c r="I56" i="63" s="1"/>
  <c r="J56" i="63" s="1"/>
  <c r="K56" i="63" s="1"/>
  <c r="L56" i="63" s="1"/>
  <c r="H267" i="69"/>
  <c r="I267" i="69" s="1"/>
  <c r="J267" i="69" s="1"/>
  <c r="K267" i="69" s="1"/>
  <c r="L267" i="69" s="1"/>
  <c r="H56" i="70"/>
  <c r="I56" i="70" s="1"/>
  <c r="J56" i="70" s="1"/>
  <c r="K56" i="70" s="1"/>
  <c r="L56" i="70" s="1"/>
  <c r="H267" i="75"/>
  <c r="I267" i="75" s="1"/>
  <c r="J267" i="75" s="1"/>
  <c r="K267" i="75" s="1"/>
  <c r="L267" i="75" s="1"/>
  <c r="H59" i="63"/>
  <c r="I59" i="63" s="1"/>
  <c r="H25" i="69"/>
  <c r="I25" i="69" s="1"/>
  <c r="H59" i="70"/>
  <c r="I59" i="70" s="1"/>
  <c r="J59" i="70" s="1"/>
  <c r="K59" i="70" s="1"/>
  <c r="L59" i="70" s="1"/>
  <c r="H59" i="72"/>
  <c r="I59" i="72" s="1"/>
  <c r="H25" i="73"/>
  <c r="I25" i="73" s="1"/>
  <c r="H59" i="74"/>
  <c r="I59" i="74" s="1"/>
  <c r="J59" i="74" s="1"/>
  <c r="K59" i="74" s="1"/>
  <c r="L59" i="74" s="1"/>
  <c r="H56" i="76"/>
  <c r="I56" i="76" s="1"/>
  <c r="J56" i="76" s="1"/>
  <c r="K56" i="76" s="1"/>
  <c r="L56" i="76" s="1"/>
  <c r="H160" i="39"/>
  <c r="I160" i="39" s="1"/>
  <c r="J160" i="39" s="1"/>
  <c r="K160" i="39" s="1"/>
  <c r="L160" i="39" s="1"/>
  <c r="H160" i="44"/>
  <c r="I160" i="44" s="1"/>
  <c r="J160" i="44" s="1"/>
  <c r="K160" i="44" s="1"/>
  <c r="L160" i="44" s="1"/>
  <c r="H160" i="48"/>
  <c r="I160" i="48" s="1"/>
  <c r="J160" i="48" s="1"/>
  <c r="K160" i="48" s="1"/>
  <c r="L160" i="48" s="1"/>
  <c r="H160" i="63"/>
  <c r="I160" i="63" s="1"/>
  <c r="J160" i="63" s="1"/>
  <c r="K160" i="63" s="1"/>
  <c r="L160" i="63" s="1"/>
  <c r="H160" i="72"/>
  <c r="I160" i="72" s="1"/>
  <c r="J160" i="72" s="1"/>
  <c r="K160" i="72" s="1"/>
  <c r="L160" i="72" s="1"/>
  <c r="H160" i="76"/>
  <c r="I160" i="76" s="1"/>
  <c r="J160" i="76" s="1"/>
  <c r="K160" i="76" s="1"/>
  <c r="L160" i="76" s="1"/>
  <c r="H148" i="38"/>
  <c r="I148" i="38" s="1"/>
  <c r="J148" i="38" s="1"/>
  <c r="K148" i="38" s="1"/>
  <c r="L148" i="38" s="1"/>
  <c r="H148" i="42"/>
  <c r="I148" i="42" s="1"/>
  <c r="J148" i="42" s="1"/>
  <c r="K148" i="42" s="1"/>
  <c r="L148" i="42" s="1"/>
  <c r="H148" i="49"/>
  <c r="I148" i="49" s="1"/>
  <c r="J148" i="49" s="1"/>
  <c r="K148" i="49" s="1"/>
  <c r="L148" i="49" s="1"/>
  <c r="H148" i="45"/>
  <c r="I148" i="45" s="1"/>
  <c r="J148" i="45" s="1"/>
  <c r="K148" i="45" s="1"/>
  <c r="L148" i="45" s="1"/>
  <c r="H148" i="71"/>
  <c r="I148" i="71" s="1"/>
  <c r="J148" i="71" s="1"/>
  <c r="K148" i="71" s="1"/>
  <c r="L148" i="71" s="1"/>
  <c r="H148" i="75"/>
  <c r="I148" i="75" s="1"/>
  <c r="J148" i="75" s="1"/>
  <c r="K148" i="75" s="1"/>
  <c r="L148" i="75" s="1"/>
  <c r="H159" i="38"/>
  <c r="I159" i="38" s="1"/>
  <c r="H159" i="47"/>
  <c r="I159" i="47" s="1"/>
  <c r="J159" i="47" s="1"/>
  <c r="K159" i="47" s="1"/>
  <c r="L159" i="47" s="1"/>
  <c r="H147" i="37"/>
  <c r="I147" i="37" s="1"/>
  <c r="J147" i="37" s="1"/>
  <c r="K147" i="37" s="1"/>
  <c r="L147" i="37" s="1"/>
  <c r="H147" i="63"/>
  <c r="I147" i="63" s="1"/>
  <c r="J147" i="63" s="1"/>
  <c r="K147" i="63" s="1"/>
  <c r="L147" i="63" s="1"/>
  <c r="H159" i="37"/>
  <c r="I159" i="37" s="1"/>
  <c r="J159" i="37" s="1"/>
  <c r="K159" i="37" s="1"/>
  <c r="L159" i="37" s="1"/>
  <c r="H159" i="41"/>
  <c r="I159" i="41" s="1"/>
  <c r="J159" i="41" s="1"/>
  <c r="K159" i="41" s="1"/>
  <c r="L159" i="41" s="1"/>
  <c r="H159" i="50"/>
  <c r="I159" i="50" s="1"/>
  <c r="J159" i="50" s="1"/>
  <c r="K159" i="50" s="1"/>
  <c r="L159" i="50" s="1"/>
  <c r="H159" i="46"/>
  <c r="I159" i="46" s="1"/>
  <c r="J159" i="46" s="1"/>
  <c r="K159" i="46" s="1"/>
  <c r="L159" i="46" s="1"/>
  <c r="H159" i="70"/>
  <c r="I159" i="70" s="1"/>
  <c r="J159" i="70" s="1"/>
  <c r="K159" i="70" s="1"/>
  <c r="L159" i="70" s="1"/>
  <c r="H159" i="74"/>
  <c r="I159" i="74" s="1"/>
  <c r="J159" i="74" s="1"/>
  <c r="K159" i="74" s="1"/>
  <c r="L159" i="74" s="1"/>
  <c r="H147" i="36"/>
  <c r="I147" i="36" s="1"/>
  <c r="J147" i="36" s="1"/>
  <c r="K147" i="36" s="1"/>
  <c r="L147" i="36" s="1"/>
  <c r="H147" i="40"/>
  <c r="I147" i="40" s="1"/>
  <c r="J147" i="40" s="1"/>
  <c r="K147" i="40" s="1"/>
  <c r="L147" i="40" s="1"/>
  <c r="H147" i="43"/>
  <c r="I147" i="43" s="1"/>
  <c r="J147" i="43" s="1"/>
  <c r="K147" i="43" s="1"/>
  <c r="L147" i="43" s="1"/>
  <c r="H147" i="47"/>
  <c r="I147" i="47" s="1"/>
  <c r="H147" i="69"/>
  <c r="I147" i="69" s="1"/>
  <c r="J147" i="69" s="1"/>
  <c r="K147" i="69" s="1"/>
  <c r="L147" i="69" s="1"/>
  <c r="H147" i="73"/>
  <c r="I147" i="73" s="1"/>
  <c r="J147" i="73" s="1"/>
  <c r="K147" i="73" s="1"/>
  <c r="L147" i="73" s="1"/>
  <c r="H147" i="3"/>
  <c r="I147" i="3" s="1"/>
  <c r="J147" i="3" s="1"/>
  <c r="K147" i="3" s="1"/>
  <c r="L147" i="3" s="1"/>
  <c r="H160" i="40"/>
  <c r="I160" i="40" s="1"/>
  <c r="J160" i="40" s="1"/>
  <c r="K160" i="40" s="1"/>
  <c r="L160" i="40" s="1"/>
  <c r="H160" i="49"/>
  <c r="I160" i="49" s="1"/>
  <c r="J160" i="49" s="1"/>
  <c r="K160" i="49" s="1"/>
  <c r="L160" i="49" s="1"/>
  <c r="H160" i="69"/>
  <c r="I160" i="69" s="1"/>
  <c r="J160" i="69" s="1"/>
  <c r="K160" i="69" s="1"/>
  <c r="L160" i="69" s="1"/>
  <c r="H160" i="75"/>
  <c r="I160" i="75" s="1"/>
  <c r="J160" i="75" s="1"/>
  <c r="K160" i="75" s="1"/>
  <c r="L160" i="75" s="1"/>
  <c r="H148" i="39"/>
  <c r="I148" i="39" s="1"/>
  <c r="J148" i="39" s="1"/>
  <c r="K148" i="39" s="1"/>
  <c r="L148" i="39" s="1"/>
  <c r="H148" i="50"/>
  <c r="I148" i="50" s="1"/>
  <c r="J148" i="50" s="1"/>
  <c r="K148" i="50" s="1"/>
  <c r="L148" i="50" s="1"/>
  <c r="H148" i="63"/>
  <c r="I148" i="63" s="1"/>
  <c r="J148" i="63" s="1"/>
  <c r="K148" i="63" s="1"/>
  <c r="L148" i="63" s="1"/>
  <c r="H148" i="74"/>
  <c r="I148" i="74" s="1"/>
  <c r="J148" i="74" s="1"/>
  <c r="K148" i="74" s="1"/>
  <c r="L148" i="74" s="1"/>
  <c r="H159" i="40"/>
  <c r="I159" i="40" s="1"/>
  <c r="J159" i="40" s="1"/>
  <c r="K159" i="40" s="1"/>
  <c r="L159" i="40" s="1"/>
  <c r="H159" i="49"/>
  <c r="I159" i="49" s="1"/>
  <c r="J159" i="49" s="1"/>
  <c r="K159" i="49" s="1"/>
  <c r="L159" i="49" s="1"/>
  <c r="H159" i="69"/>
  <c r="I159" i="69" s="1"/>
  <c r="J159" i="69" s="1"/>
  <c r="K159" i="69" s="1"/>
  <c r="L159" i="69" s="1"/>
  <c r="H159" i="3"/>
  <c r="I159" i="3" s="1"/>
  <c r="J159" i="3" s="1"/>
  <c r="K159" i="3" s="1"/>
  <c r="L159" i="3" s="1"/>
  <c r="H147" i="50"/>
  <c r="I147" i="50" s="1"/>
  <c r="J147" i="50" s="1"/>
  <c r="K147" i="50" s="1"/>
  <c r="L147" i="50" s="1"/>
  <c r="H147" i="70"/>
  <c r="I147" i="70" s="1"/>
  <c r="J147" i="70" s="1"/>
  <c r="K147" i="70" s="1"/>
  <c r="L147" i="70" s="1"/>
  <c r="H160" i="36"/>
  <c r="I160" i="36" s="1"/>
  <c r="J160" i="36" s="1"/>
  <c r="K160" i="36" s="1"/>
  <c r="L160" i="36" s="1"/>
  <c r="H160" i="47"/>
  <c r="I160" i="47" s="1"/>
  <c r="J160" i="47" s="1"/>
  <c r="K160" i="47" s="1"/>
  <c r="L160" i="47" s="1"/>
  <c r="H160" i="3"/>
  <c r="I160" i="3" s="1"/>
  <c r="J160" i="3" s="1"/>
  <c r="K160" i="3" s="1"/>
  <c r="L160" i="3" s="1"/>
  <c r="H148" i="48"/>
  <c r="I148" i="48" s="1"/>
  <c r="J148" i="48" s="1"/>
  <c r="K148" i="48" s="1"/>
  <c r="L148" i="48" s="1"/>
  <c r="H148" i="76"/>
  <c r="I148" i="76" s="1"/>
  <c r="J148" i="76" s="1"/>
  <c r="K148" i="76" s="1"/>
  <c r="L148" i="76" s="1"/>
  <c r="H147" i="41"/>
  <c r="I147" i="41" s="1"/>
  <c r="J147" i="41" s="1"/>
  <c r="K147" i="41" s="1"/>
  <c r="L147" i="41" s="1"/>
  <c r="H147" i="72"/>
  <c r="I147" i="72" s="1"/>
  <c r="H27" i="63"/>
  <c r="I27" i="63" s="1"/>
  <c r="H24" i="71"/>
  <c r="I24" i="71" s="1"/>
  <c r="J24" i="71" s="1"/>
  <c r="K24" i="71" s="1"/>
  <c r="L24" i="71" s="1"/>
  <c r="H24" i="74"/>
  <c r="I24" i="74" s="1"/>
  <c r="J24" i="74" s="1"/>
  <c r="K24" i="74" s="1"/>
  <c r="L24" i="74" s="1"/>
  <c r="W22" i="82"/>
  <c r="I228" i="60"/>
  <c r="I174" i="60"/>
  <c r="L92" i="71" l="1"/>
  <c r="L92" i="74"/>
  <c r="AD105" i="82"/>
  <c r="AD47" i="80"/>
  <c r="X105" i="82"/>
  <c r="X47" i="80"/>
  <c r="Z105" i="82"/>
  <c r="Z47" i="80"/>
  <c r="G35" i="71"/>
  <c r="G113" i="70"/>
  <c r="Z40" i="82"/>
  <c r="G29" i="63"/>
  <c r="W22" i="83" s="1"/>
  <c r="G29" i="71"/>
  <c r="Z22" i="83" s="1"/>
  <c r="H24" i="72"/>
  <c r="I24" i="72" s="1"/>
  <c r="J24" i="72" s="1"/>
  <c r="K24" i="72" s="1"/>
  <c r="L24" i="72" s="1"/>
  <c r="G26" i="72"/>
  <c r="G26" i="71"/>
  <c r="G105" i="71" s="1"/>
  <c r="AA40" i="82"/>
  <c r="G26" i="74"/>
  <c r="G105" i="74" s="1"/>
  <c r="G269" i="63"/>
  <c r="Z22" i="82"/>
  <c r="H269" i="63"/>
  <c r="I266" i="63"/>
  <c r="H120" i="71"/>
  <c r="I120" i="71" s="1"/>
  <c r="J120" i="71" s="1"/>
  <c r="K120" i="71" s="1"/>
  <c r="L120" i="71" s="1"/>
  <c r="H119" i="76"/>
  <c r="I119" i="76" s="1"/>
  <c r="J119" i="76" s="1"/>
  <c r="K119" i="76" s="1"/>
  <c r="L119" i="76" s="1"/>
  <c r="G34" i="73"/>
  <c r="H117" i="69"/>
  <c r="I117" i="69" s="1"/>
  <c r="J117" i="69" s="1"/>
  <c r="K117" i="69" s="1"/>
  <c r="L117" i="69" s="1"/>
  <c r="H198" i="74"/>
  <c r="I198" i="74" s="1"/>
  <c r="J198" i="74" s="1"/>
  <c r="K198" i="74" s="1"/>
  <c r="L198" i="74" s="1"/>
  <c r="H150" i="72"/>
  <c r="I150" i="72" s="1"/>
  <c r="J150" i="72" s="1"/>
  <c r="K150" i="72" s="1"/>
  <c r="L150" i="72" s="1"/>
  <c r="H226" i="71"/>
  <c r="I226" i="71" s="1"/>
  <c r="J226" i="71" s="1"/>
  <c r="K226" i="71" s="1"/>
  <c r="L226" i="71" s="1"/>
  <c r="H224" i="70"/>
  <c r="I224" i="70" s="1"/>
  <c r="J224" i="70" s="1"/>
  <c r="K224" i="70" s="1"/>
  <c r="L224" i="70" s="1"/>
  <c r="H215" i="69"/>
  <c r="I215" i="69" s="1"/>
  <c r="J215" i="69" s="1"/>
  <c r="K215" i="69" s="1"/>
  <c r="L215" i="69" s="1"/>
  <c r="H161" i="69"/>
  <c r="I161" i="69" s="1"/>
  <c r="J161" i="69" s="1"/>
  <c r="K161" i="69" s="1"/>
  <c r="L161" i="69" s="1"/>
  <c r="H213" i="63"/>
  <c r="I213" i="63" s="1"/>
  <c r="J213" i="63" s="1"/>
  <c r="K213" i="63" s="1"/>
  <c r="L213" i="63" s="1"/>
  <c r="H134" i="63"/>
  <c r="I134" i="63" s="1"/>
  <c r="J134" i="63" s="1"/>
  <c r="K134" i="63" s="1"/>
  <c r="L134" i="63" s="1"/>
  <c r="H183" i="76"/>
  <c r="I183" i="76" s="1"/>
  <c r="H150" i="76"/>
  <c r="I150" i="76" s="1"/>
  <c r="J150" i="76" s="1"/>
  <c r="K150" i="76" s="1"/>
  <c r="L150" i="76" s="1"/>
  <c r="H128" i="76"/>
  <c r="I128" i="76" s="1"/>
  <c r="J128" i="76" s="1"/>
  <c r="K128" i="76" s="1"/>
  <c r="L128" i="76" s="1"/>
  <c r="H210" i="75"/>
  <c r="I210" i="75" s="1"/>
  <c r="J210" i="75" s="1"/>
  <c r="K210" i="75" s="1"/>
  <c r="L210" i="75" s="1"/>
  <c r="H133" i="74"/>
  <c r="I133" i="74" s="1"/>
  <c r="J133" i="74" s="1"/>
  <c r="K133" i="74" s="1"/>
  <c r="L133" i="74" s="1"/>
  <c r="H186" i="72"/>
  <c r="I186" i="72" s="1"/>
  <c r="J186" i="72" s="1"/>
  <c r="K186" i="72" s="1"/>
  <c r="L186" i="72" s="1"/>
  <c r="H133" i="72"/>
  <c r="I133" i="72" s="1"/>
  <c r="J133" i="72" s="1"/>
  <c r="K133" i="72" s="1"/>
  <c r="L133" i="72" s="1"/>
  <c r="H210" i="71"/>
  <c r="I210" i="71" s="1"/>
  <c r="J210" i="71" s="1"/>
  <c r="K210" i="71" s="1"/>
  <c r="L210" i="71" s="1"/>
  <c r="H197" i="70"/>
  <c r="I197" i="70" s="1"/>
  <c r="J197" i="70" s="1"/>
  <c r="K197" i="70" s="1"/>
  <c r="L197" i="70" s="1"/>
  <c r="H212" i="63"/>
  <c r="I212" i="63" s="1"/>
  <c r="J212" i="63" s="1"/>
  <c r="K212" i="63" s="1"/>
  <c r="L212" i="63" s="1"/>
  <c r="H162" i="63"/>
  <c r="I162" i="63" s="1"/>
  <c r="J162" i="63" s="1"/>
  <c r="K162" i="63" s="1"/>
  <c r="L162" i="63" s="1"/>
  <c r="H212" i="75"/>
  <c r="I212" i="75" s="1"/>
  <c r="J212" i="75" s="1"/>
  <c r="K212" i="75" s="1"/>
  <c r="L212" i="75" s="1"/>
  <c r="H210" i="74"/>
  <c r="I210" i="74" s="1"/>
  <c r="J210" i="74" s="1"/>
  <c r="K210" i="74" s="1"/>
  <c r="L210" i="74" s="1"/>
  <c r="H133" i="73"/>
  <c r="I133" i="73" s="1"/>
  <c r="J133" i="73" s="1"/>
  <c r="K133" i="73" s="1"/>
  <c r="L133" i="73" s="1"/>
  <c r="H197" i="71"/>
  <c r="I197" i="71" s="1"/>
  <c r="J197" i="71" s="1"/>
  <c r="K197" i="71" s="1"/>
  <c r="L197" i="71" s="1"/>
  <c r="H125" i="63"/>
  <c r="I125" i="63" s="1"/>
  <c r="H162" i="76"/>
  <c r="I162" i="76" s="1"/>
  <c r="J162" i="76" s="1"/>
  <c r="K162" i="76" s="1"/>
  <c r="L162" i="76" s="1"/>
  <c r="H228" i="75"/>
  <c r="I228" i="75" s="1"/>
  <c r="J228" i="75" s="1"/>
  <c r="K228" i="75" s="1"/>
  <c r="L228" i="75" s="1"/>
  <c r="H198" i="75"/>
  <c r="I198" i="75" s="1"/>
  <c r="J198" i="75" s="1"/>
  <c r="K198" i="75" s="1"/>
  <c r="L198" i="75" s="1"/>
  <c r="H134" i="75"/>
  <c r="I134" i="75" s="1"/>
  <c r="J134" i="75" s="1"/>
  <c r="K134" i="75" s="1"/>
  <c r="L134" i="75" s="1"/>
  <c r="G62" i="74"/>
  <c r="H224" i="73"/>
  <c r="I224" i="73" s="1"/>
  <c r="J224" i="73" s="1"/>
  <c r="K224" i="73" s="1"/>
  <c r="L224" i="73" s="1"/>
  <c r="H128" i="73"/>
  <c r="I128" i="73" s="1"/>
  <c r="J128" i="73" s="1"/>
  <c r="K128" i="73" s="1"/>
  <c r="L128" i="73" s="1"/>
  <c r="H211" i="72"/>
  <c r="I211" i="72" s="1"/>
  <c r="J211" i="72" s="1"/>
  <c r="K211" i="72" s="1"/>
  <c r="L211" i="72" s="1"/>
  <c r="H228" i="71"/>
  <c r="I228" i="71" s="1"/>
  <c r="J228" i="71" s="1"/>
  <c r="K228" i="71" s="1"/>
  <c r="L228" i="71" s="1"/>
  <c r="H198" i="71"/>
  <c r="I198" i="71" s="1"/>
  <c r="J198" i="71" s="1"/>
  <c r="K198" i="71" s="1"/>
  <c r="L198" i="71" s="1"/>
  <c r="H134" i="71"/>
  <c r="I134" i="71" s="1"/>
  <c r="J134" i="71" s="1"/>
  <c r="K134" i="71" s="1"/>
  <c r="L134" i="71" s="1"/>
  <c r="H228" i="69"/>
  <c r="I228" i="69" s="1"/>
  <c r="J228" i="69" s="1"/>
  <c r="K228" i="69" s="1"/>
  <c r="L228" i="69" s="1"/>
  <c r="H198" i="69"/>
  <c r="I198" i="69" s="1"/>
  <c r="J198" i="69" s="1"/>
  <c r="K198" i="69" s="1"/>
  <c r="L198" i="69" s="1"/>
  <c r="H134" i="69"/>
  <c r="I134" i="69" s="1"/>
  <c r="J134" i="69" s="1"/>
  <c r="K134" i="69" s="1"/>
  <c r="L134" i="69" s="1"/>
  <c r="H185" i="63"/>
  <c r="I185" i="63" s="1"/>
  <c r="J185" i="63" s="1"/>
  <c r="K185" i="63" s="1"/>
  <c r="L185" i="63" s="1"/>
  <c r="Z68" i="80"/>
  <c r="AD41" i="82"/>
  <c r="G34" i="76"/>
  <c r="H120" i="74"/>
  <c r="I120" i="74" s="1"/>
  <c r="J120" i="74" s="1"/>
  <c r="K120" i="74" s="1"/>
  <c r="L120" i="74" s="1"/>
  <c r="H117" i="72"/>
  <c r="I117" i="72" s="1"/>
  <c r="J117" i="72" s="1"/>
  <c r="K117" i="72" s="1"/>
  <c r="L117" i="72" s="1"/>
  <c r="H117" i="70"/>
  <c r="I117" i="70" s="1"/>
  <c r="J117" i="70" s="1"/>
  <c r="K117" i="70" s="1"/>
  <c r="L117" i="70" s="1"/>
  <c r="H119" i="69"/>
  <c r="I119" i="69" s="1"/>
  <c r="J119" i="69" s="1"/>
  <c r="K119" i="69" s="1"/>
  <c r="L119" i="69" s="1"/>
  <c r="H120" i="76"/>
  <c r="I120" i="76" s="1"/>
  <c r="J120" i="76" s="1"/>
  <c r="K120" i="76" s="1"/>
  <c r="L120" i="76" s="1"/>
  <c r="H119" i="74"/>
  <c r="I119" i="74" s="1"/>
  <c r="J119" i="74" s="1"/>
  <c r="K119" i="74" s="1"/>
  <c r="L119" i="74" s="1"/>
  <c r="H120" i="72"/>
  <c r="I120" i="72" s="1"/>
  <c r="J120" i="72" s="1"/>
  <c r="K120" i="72" s="1"/>
  <c r="L120" i="72" s="1"/>
  <c r="H118" i="71"/>
  <c r="I118" i="71" s="1"/>
  <c r="J118" i="71" s="1"/>
  <c r="K118" i="71" s="1"/>
  <c r="L118" i="71" s="1"/>
  <c r="H118" i="69"/>
  <c r="I118" i="69" s="1"/>
  <c r="J118" i="69" s="1"/>
  <c r="K118" i="69" s="1"/>
  <c r="L118" i="69" s="1"/>
  <c r="J159" i="38"/>
  <c r="K159" i="38" s="1"/>
  <c r="L159" i="38" s="1"/>
  <c r="H215" i="76"/>
  <c r="I215" i="76" s="1"/>
  <c r="J215" i="76" s="1"/>
  <c r="K215" i="76" s="1"/>
  <c r="L215" i="76" s="1"/>
  <c r="H207" i="76"/>
  <c r="I207" i="76" s="1"/>
  <c r="J207" i="76" s="1"/>
  <c r="K207" i="76" s="1"/>
  <c r="L207" i="76" s="1"/>
  <c r="H185" i="76"/>
  <c r="I185" i="76" s="1"/>
  <c r="J185" i="76" s="1"/>
  <c r="K185" i="76" s="1"/>
  <c r="L185" i="76" s="1"/>
  <c r="H161" i="76"/>
  <c r="I161" i="76" s="1"/>
  <c r="J161" i="76" s="1"/>
  <c r="K161" i="76" s="1"/>
  <c r="L161" i="76" s="1"/>
  <c r="H126" i="76"/>
  <c r="I126" i="76" s="1"/>
  <c r="J126" i="76" s="1"/>
  <c r="K126" i="76" s="1"/>
  <c r="L126" i="76" s="1"/>
  <c r="G62" i="76"/>
  <c r="H208" i="75"/>
  <c r="I208" i="75" s="1"/>
  <c r="J208" i="75" s="1"/>
  <c r="K208" i="75" s="1"/>
  <c r="L208" i="75" s="1"/>
  <c r="H214" i="74"/>
  <c r="I214" i="74" s="1"/>
  <c r="J214" i="74" s="1"/>
  <c r="K214" i="74" s="1"/>
  <c r="L214" i="74" s="1"/>
  <c r="H125" i="72"/>
  <c r="I125" i="72" s="1"/>
  <c r="H227" i="71"/>
  <c r="I227" i="71" s="1"/>
  <c r="J227" i="71" s="1"/>
  <c r="K227" i="71" s="1"/>
  <c r="L227" i="71" s="1"/>
  <c r="H208" i="71"/>
  <c r="I208" i="71" s="1"/>
  <c r="J208" i="71" s="1"/>
  <c r="K208" i="71" s="1"/>
  <c r="L208" i="71" s="1"/>
  <c r="H162" i="71"/>
  <c r="I162" i="71" s="1"/>
  <c r="J162" i="71" s="1"/>
  <c r="K162" i="71" s="1"/>
  <c r="L162" i="71" s="1"/>
  <c r="G51" i="71"/>
  <c r="H210" i="70"/>
  <c r="I210" i="70" s="1"/>
  <c r="J210" i="70" s="1"/>
  <c r="K210" i="70" s="1"/>
  <c r="L210" i="70" s="1"/>
  <c r="H125" i="70"/>
  <c r="I125" i="70" s="1"/>
  <c r="H133" i="69"/>
  <c r="I133" i="69" s="1"/>
  <c r="J133" i="69" s="1"/>
  <c r="K133" i="69" s="1"/>
  <c r="L133" i="69" s="1"/>
  <c r="H214" i="63"/>
  <c r="I214" i="63" s="1"/>
  <c r="J214" i="63" s="1"/>
  <c r="K214" i="63" s="1"/>
  <c r="L214" i="63" s="1"/>
  <c r="H117" i="73"/>
  <c r="I117" i="73" s="1"/>
  <c r="J117" i="73" s="1"/>
  <c r="K117" i="73" s="1"/>
  <c r="L117" i="73" s="1"/>
  <c r="H118" i="70"/>
  <c r="I118" i="70" s="1"/>
  <c r="J118" i="70" s="1"/>
  <c r="K118" i="70" s="1"/>
  <c r="L118" i="70" s="1"/>
  <c r="G34" i="75"/>
  <c r="H225" i="76"/>
  <c r="I225" i="76" s="1"/>
  <c r="H210" i="76"/>
  <c r="I210" i="76" s="1"/>
  <c r="J210" i="76" s="1"/>
  <c r="K210" i="76" s="1"/>
  <c r="L210" i="76" s="1"/>
  <c r="H125" i="76"/>
  <c r="I125" i="76" s="1"/>
  <c r="H226" i="75"/>
  <c r="I226" i="75" s="1"/>
  <c r="J226" i="75" s="1"/>
  <c r="K226" i="75" s="1"/>
  <c r="L226" i="75" s="1"/>
  <c r="H211" i="75"/>
  <c r="I211" i="75" s="1"/>
  <c r="J211" i="75" s="1"/>
  <c r="K211" i="75" s="1"/>
  <c r="L211" i="75" s="1"/>
  <c r="H228" i="74"/>
  <c r="I228" i="74" s="1"/>
  <c r="J228" i="74" s="1"/>
  <c r="K228" i="74" s="1"/>
  <c r="L228" i="74" s="1"/>
  <c r="H226" i="73"/>
  <c r="I226" i="73" s="1"/>
  <c r="J226" i="73" s="1"/>
  <c r="K226" i="73" s="1"/>
  <c r="L226" i="73" s="1"/>
  <c r="H196" i="73"/>
  <c r="I196" i="73" s="1"/>
  <c r="J196" i="73" s="1"/>
  <c r="K196" i="73" s="1"/>
  <c r="L196" i="73" s="1"/>
  <c r="H228" i="72"/>
  <c r="I228" i="72" s="1"/>
  <c r="J228" i="72" s="1"/>
  <c r="K228" i="72" s="1"/>
  <c r="L228" i="72" s="1"/>
  <c r="H198" i="72"/>
  <c r="I198" i="72" s="1"/>
  <c r="J198" i="72" s="1"/>
  <c r="K198" i="72" s="1"/>
  <c r="L198" i="72" s="1"/>
  <c r="H128" i="72"/>
  <c r="I128" i="72" s="1"/>
  <c r="J128" i="72" s="1"/>
  <c r="K128" i="72" s="1"/>
  <c r="L128" i="72" s="1"/>
  <c r="H211" i="71"/>
  <c r="I211" i="71" s="1"/>
  <c r="J211" i="71" s="1"/>
  <c r="K211" i="71" s="1"/>
  <c r="L211" i="71" s="1"/>
  <c r="H196" i="71"/>
  <c r="I196" i="71" s="1"/>
  <c r="J196" i="71" s="1"/>
  <c r="K196" i="71" s="1"/>
  <c r="L196" i="71" s="1"/>
  <c r="H126" i="71"/>
  <c r="I126" i="71" s="1"/>
  <c r="J126" i="71" s="1"/>
  <c r="K126" i="71" s="1"/>
  <c r="L126" i="71" s="1"/>
  <c r="H209" i="70"/>
  <c r="I209" i="70" s="1"/>
  <c r="J209" i="70" s="1"/>
  <c r="K209" i="70" s="1"/>
  <c r="L209" i="70" s="1"/>
  <c r="H183" i="70"/>
  <c r="I183" i="70" s="1"/>
  <c r="J183" i="70" s="1"/>
  <c r="K183" i="70" s="1"/>
  <c r="L183" i="70" s="1"/>
  <c r="H134" i="70"/>
  <c r="I134" i="70" s="1"/>
  <c r="J134" i="70" s="1"/>
  <c r="K134" i="70" s="1"/>
  <c r="L134" i="70" s="1"/>
  <c r="H185" i="69"/>
  <c r="I185" i="69" s="1"/>
  <c r="J185" i="69" s="1"/>
  <c r="K185" i="69" s="1"/>
  <c r="L185" i="69" s="1"/>
  <c r="H228" i="63"/>
  <c r="I228" i="63" s="1"/>
  <c r="J228" i="63" s="1"/>
  <c r="K228" i="63" s="1"/>
  <c r="L228" i="63" s="1"/>
  <c r="H198" i="63"/>
  <c r="I198" i="63" s="1"/>
  <c r="J198" i="63" s="1"/>
  <c r="K198" i="63" s="1"/>
  <c r="L198" i="63" s="1"/>
  <c r="H133" i="75"/>
  <c r="I133" i="75" s="1"/>
  <c r="J133" i="75" s="1"/>
  <c r="K133" i="75" s="1"/>
  <c r="L133" i="75" s="1"/>
  <c r="H227" i="69"/>
  <c r="I227" i="69" s="1"/>
  <c r="J227" i="69" s="1"/>
  <c r="K227" i="69" s="1"/>
  <c r="L227" i="69" s="1"/>
  <c r="H208" i="69"/>
  <c r="I208" i="69" s="1"/>
  <c r="J208" i="69" s="1"/>
  <c r="K208" i="69" s="1"/>
  <c r="L208" i="69" s="1"/>
  <c r="H209" i="76"/>
  <c r="I209" i="76" s="1"/>
  <c r="J209" i="76" s="1"/>
  <c r="K209" i="76" s="1"/>
  <c r="L209" i="76" s="1"/>
  <c r="H225" i="75"/>
  <c r="I225" i="75" s="1"/>
  <c r="J225" i="75" s="1"/>
  <c r="K225" i="75" s="1"/>
  <c r="L225" i="75" s="1"/>
  <c r="H125" i="75"/>
  <c r="I125" i="75" s="1"/>
  <c r="J125" i="75" s="1"/>
  <c r="K125" i="75" s="1"/>
  <c r="L125" i="75" s="1"/>
  <c r="H186" i="74"/>
  <c r="I186" i="74" s="1"/>
  <c r="J186" i="74" s="1"/>
  <c r="K186" i="74" s="1"/>
  <c r="L186" i="74" s="1"/>
  <c r="H162" i="74"/>
  <c r="I162" i="74" s="1"/>
  <c r="J162" i="74" s="1"/>
  <c r="K162" i="74" s="1"/>
  <c r="L162" i="74" s="1"/>
  <c r="H210" i="73"/>
  <c r="I210" i="73" s="1"/>
  <c r="J210" i="73" s="1"/>
  <c r="K210" i="73" s="1"/>
  <c r="L210" i="73" s="1"/>
  <c r="H184" i="73"/>
  <c r="I184" i="73" s="1"/>
  <c r="J184" i="73" s="1"/>
  <c r="K184" i="73" s="1"/>
  <c r="L184" i="73" s="1"/>
  <c r="H135" i="73"/>
  <c r="I135" i="73" s="1"/>
  <c r="J135" i="73" s="1"/>
  <c r="K135" i="73" s="1"/>
  <c r="L135" i="73" s="1"/>
  <c r="H208" i="72"/>
  <c r="I208" i="72" s="1"/>
  <c r="J208" i="72" s="1"/>
  <c r="K208" i="72" s="1"/>
  <c r="L208" i="72" s="1"/>
  <c r="H162" i="72"/>
  <c r="I162" i="72" s="1"/>
  <c r="J162" i="72" s="1"/>
  <c r="K162" i="72" s="1"/>
  <c r="L162" i="72" s="1"/>
  <c r="H225" i="71"/>
  <c r="I225" i="71" s="1"/>
  <c r="J225" i="71" s="1"/>
  <c r="K225" i="71" s="1"/>
  <c r="L225" i="71" s="1"/>
  <c r="H184" i="71"/>
  <c r="I184" i="71" s="1"/>
  <c r="J184" i="71" s="1"/>
  <c r="K184" i="71" s="1"/>
  <c r="L184" i="71" s="1"/>
  <c r="H135" i="71"/>
  <c r="I135" i="71" s="1"/>
  <c r="J135" i="71" s="1"/>
  <c r="K135" i="71" s="1"/>
  <c r="L135" i="71" s="1"/>
  <c r="G51" i="70"/>
  <c r="H184" i="69"/>
  <c r="I184" i="69" s="1"/>
  <c r="J184" i="69" s="1"/>
  <c r="K184" i="69" s="1"/>
  <c r="L184" i="69" s="1"/>
  <c r="H197" i="63"/>
  <c r="I197" i="63" s="1"/>
  <c r="J197" i="63" s="1"/>
  <c r="K197" i="63" s="1"/>
  <c r="L197" i="63" s="1"/>
  <c r="H162" i="75"/>
  <c r="I162" i="75" s="1"/>
  <c r="J162" i="75" s="1"/>
  <c r="K162" i="75" s="1"/>
  <c r="L162" i="75" s="1"/>
  <c r="H197" i="73"/>
  <c r="I197" i="73" s="1"/>
  <c r="J197" i="73" s="1"/>
  <c r="K197" i="73" s="1"/>
  <c r="L197" i="73" s="1"/>
  <c r="H214" i="72"/>
  <c r="I214" i="72" s="1"/>
  <c r="J214" i="72" s="1"/>
  <c r="K214" i="72" s="1"/>
  <c r="L214" i="72" s="1"/>
  <c r="H162" i="69"/>
  <c r="I162" i="69" s="1"/>
  <c r="J162" i="69" s="1"/>
  <c r="K162" i="69" s="1"/>
  <c r="L162" i="69" s="1"/>
  <c r="J159" i="42"/>
  <c r="K159" i="42" s="1"/>
  <c r="L159" i="42" s="1"/>
  <c r="H227" i="76"/>
  <c r="I227" i="76" s="1"/>
  <c r="J227" i="76" s="1"/>
  <c r="K227" i="76" s="1"/>
  <c r="L227" i="76" s="1"/>
  <c r="H197" i="76"/>
  <c r="I197" i="76" s="1"/>
  <c r="J197" i="76" s="1"/>
  <c r="K197" i="76" s="1"/>
  <c r="L197" i="76" s="1"/>
  <c r="H133" i="76"/>
  <c r="I133" i="76" s="1"/>
  <c r="J133" i="76" s="1"/>
  <c r="K133" i="76" s="1"/>
  <c r="L133" i="76" s="1"/>
  <c r="H213" i="75"/>
  <c r="I213" i="75" s="1"/>
  <c r="J213" i="75" s="1"/>
  <c r="K213" i="75" s="1"/>
  <c r="L213" i="75" s="1"/>
  <c r="J59" i="75"/>
  <c r="K59" i="75" s="1"/>
  <c r="L59" i="75" s="1"/>
  <c r="H215" i="74"/>
  <c r="I215" i="74" s="1"/>
  <c r="J215" i="74" s="1"/>
  <c r="K215" i="74" s="1"/>
  <c r="L215" i="74" s="1"/>
  <c r="H207" i="74"/>
  <c r="I207" i="74" s="1"/>
  <c r="J207" i="74" s="1"/>
  <c r="K207" i="74" s="1"/>
  <c r="L207" i="74" s="1"/>
  <c r="H185" i="74"/>
  <c r="I185" i="74" s="1"/>
  <c r="J185" i="74" s="1"/>
  <c r="K185" i="74" s="1"/>
  <c r="L185" i="74" s="1"/>
  <c r="H161" i="74"/>
  <c r="I161" i="74" s="1"/>
  <c r="J161" i="74" s="1"/>
  <c r="K161" i="74" s="1"/>
  <c r="L161" i="74" s="1"/>
  <c r="H126" i="74"/>
  <c r="I126" i="74" s="1"/>
  <c r="J126" i="74" s="1"/>
  <c r="K126" i="74" s="1"/>
  <c r="L126" i="74" s="1"/>
  <c r="I26" i="74"/>
  <c r="I105" i="74" s="1"/>
  <c r="J25" i="74"/>
  <c r="H209" i="73"/>
  <c r="I209" i="73" s="1"/>
  <c r="J209" i="73" s="1"/>
  <c r="K209" i="73" s="1"/>
  <c r="L209" i="73" s="1"/>
  <c r="H183" i="73"/>
  <c r="I183" i="73" s="1"/>
  <c r="J183" i="73" s="1"/>
  <c r="K183" i="73" s="1"/>
  <c r="L183" i="73" s="1"/>
  <c r="H150" i="73"/>
  <c r="I150" i="73" s="1"/>
  <c r="J150" i="73" s="1"/>
  <c r="K150" i="73" s="1"/>
  <c r="L150" i="73" s="1"/>
  <c r="H226" i="72"/>
  <c r="I226" i="72" s="1"/>
  <c r="J226" i="72" s="1"/>
  <c r="K226" i="72" s="1"/>
  <c r="L226" i="72" s="1"/>
  <c r="H196" i="72"/>
  <c r="I196" i="72" s="1"/>
  <c r="J196" i="72" s="1"/>
  <c r="K196" i="72" s="1"/>
  <c r="L196" i="72" s="1"/>
  <c r="H132" i="72"/>
  <c r="I132" i="72" s="1"/>
  <c r="J132" i="72" s="1"/>
  <c r="K132" i="72" s="1"/>
  <c r="L132" i="72" s="1"/>
  <c r="H213" i="71"/>
  <c r="I213" i="71" s="1"/>
  <c r="J213" i="71" s="1"/>
  <c r="K213" i="71" s="1"/>
  <c r="L213" i="71" s="1"/>
  <c r="J59" i="71"/>
  <c r="K59" i="71" s="1"/>
  <c r="L59" i="71" s="1"/>
  <c r="H226" i="70"/>
  <c r="I226" i="70" s="1"/>
  <c r="J226" i="70" s="1"/>
  <c r="K226" i="70" s="1"/>
  <c r="L226" i="70" s="1"/>
  <c r="H211" i="70"/>
  <c r="I211" i="70" s="1"/>
  <c r="J211" i="70" s="1"/>
  <c r="K211" i="70" s="1"/>
  <c r="L211" i="70" s="1"/>
  <c r="H196" i="70"/>
  <c r="I196" i="70" s="1"/>
  <c r="J196" i="70" s="1"/>
  <c r="K196" i="70" s="1"/>
  <c r="L196" i="70" s="1"/>
  <c r="H132" i="70"/>
  <c r="I132" i="70" s="1"/>
  <c r="J132" i="70" s="1"/>
  <c r="K132" i="70" s="1"/>
  <c r="L132" i="70" s="1"/>
  <c r="H213" i="69"/>
  <c r="I213" i="69" s="1"/>
  <c r="J213" i="69" s="1"/>
  <c r="K213" i="69" s="1"/>
  <c r="L213" i="69" s="1"/>
  <c r="H215" i="63"/>
  <c r="I215" i="63" s="1"/>
  <c r="J215" i="63" s="1"/>
  <c r="K215" i="63" s="1"/>
  <c r="L215" i="63" s="1"/>
  <c r="H207" i="63"/>
  <c r="I207" i="63" s="1"/>
  <c r="J207" i="63" s="1"/>
  <c r="K207" i="63" s="1"/>
  <c r="L207" i="63" s="1"/>
  <c r="H161" i="63"/>
  <c r="I161" i="63" s="1"/>
  <c r="J161" i="63" s="1"/>
  <c r="K161" i="63" s="1"/>
  <c r="L161" i="63" s="1"/>
  <c r="H132" i="63"/>
  <c r="I132" i="63" s="1"/>
  <c r="J132" i="63" s="1"/>
  <c r="K132" i="63" s="1"/>
  <c r="L132" i="63" s="1"/>
  <c r="H27" i="71"/>
  <c r="I27" i="71" s="1"/>
  <c r="H26" i="74"/>
  <c r="H105" i="74" s="1"/>
  <c r="X59" i="80"/>
  <c r="AC68" i="80"/>
  <c r="G113" i="74"/>
  <c r="J27" i="63"/>
  <c r="K27" i="63" s="1"/>
  <c r="L27" i="63" s="1"/>
  <c r="L35" i="63" s="1"/>
  <c r="I29" i="63"/>
  <c r="I35" i="63"/>
  <c r="H118" i="76"/>
  <c r="I118" i="76" s="1"/>
  <c r="J118" i="76" s="1"/>
  <c r="K118" i="76" s="1"/>
  <c r="L118" i="76" s="1"/>
  <c r="H117" i="74"/>
  <c r="I117" i="74" s="1"/>
  <c r="J117" i="74" s="1"/>
  <c r="K117" i="74" s="1"/>
  <c r="L117" i="74" s="1"/>
  <c r="H118" i="72"/>
  <c r="I118" i="72" s="1"/>
  <c r="J118" i="72" s="1"/>
  <c r="K118" i="72" s="1"/>
  <c r="L118" i="72" s="1"/>
  <c r="G34" i="71"/>
  <c r="H120" i="69"/>
  <c r="I120" i="69" s="1"/>
  <c r="J120" i="69" s="1"/>
  <c r="K120" i="69" s="1"/>
  <c r="L120" i="69" s="1"/>
  <c r="G34" i="63"/>
  <c r="H120" i="75"/>
  <c r="I120" i="75" s="1"/>
  <c r="J120" i="75" s="1"/>
  <c r="K120" i="75" s="1"/>
  <c r="L120" i="75" s="1"/>
  <c r="H118" i="74"/>
  <c r="I118" i="74" s="1"/>
  <c r="J118" i="74" s="1"/>
  <c r="K118" i="74" s="1"/>
  <c r="L118" i="74" s="1"/>
  <c r="H118" i="73"/>
  <c r="I118" i="73" s="1"/>
  <c r="J118" i="73" s="1"/>
  <c r="K118" i="73" s="1"/>
  <c r="L118" i="73" s="1"/>
  <c r="H119" i="72"/>
  <c r="I119" i="72" s="1"/>
  <c r="J119" i="72" s="1"/>
  <c r="K119" i="72" s="1"/>
  <c r="L119" i="72" s="1"/>
  <c r="H119" i="70"/>
  <c r="I119" i="70" s="1"/>
  <c r="J119" i="70" s="1"/>
  <c r="K119" i="70" s="1"/>
  <c r="L119" i="70" s="1"/>
  <c r="G34" i="69"/>
  <c r="H214" i="76"/>
  <c r="I214" i="76" s="1"/>
  <c r="J214" i="76" s="1"/>
  <c r="K214" i="76" s="1"/>
  <c r="L214" i="76" s="1"/>
  <c r="H184" i="76"/>
  <c r="I184" i="76" s="1"/>
  <c r="J184" i="76" s="1"/>
  <c r="K184" i="76" s="1"/>
  <c r="L184" i="76" s="1"/>
  <c r="H135" i="76"/>
  <c r="I135" i="76" s="1"/>
  <c r="J135" i="76" s="1"/>
  <c r="K135" i="76" s="1"/>
  <c r="L135" i="76" s="1"/>
  <c r="H215" i="75"/>
  <c r="I215" i="75" s="1"/>
  <c r="J215" i="75" s="1"/>
  <c r="K215" i="75" s="1"/>
  <c r="L215" i="75" s="1"/>
  <c r="H207" i="75"/>
  <c r="I207" i="75" s="1"/>
  <c r="J207" i="75" s="1"/>
  <c r="K207" i="75" s="1"/>
  <c r="L207" i="75" s="1"/>
  <c r="H185" i="75"/>
  <c r="I185" i="75" s="1"/>
  <c r="J185" i="75" s="1"/>
  <c r="K185" i="75" s="1"/>
  <c r="L185" i="75" s="1"/>
  <c r="H161" i="75"/>
  <c r="I161" i="75" s="1"/>
  <c r="J161" i="75" s="1"/>
  <c r="K161" i="75" s="1"/>
  <c r="L161" i="75" s="1"/>
  <c r="H126" i="75"/>
  <c r="I126" i="75" s="1"/>
  <c r="J126" i="75" s="1"/>
  <c r="K126" i="75" s="1"/>
  <c r="L126" i="75" s="1"/>
  <c r="G62" i="75"/>
  <c r="H224" i="74"/>
  <c r="I224" i="74" s="1"/>
  <c r="J224" i="74" s="1"/>
  <c r="K224" i="74" s="1"/>
  <c r="L224" i="74" s="1"/>
  <c r="H209" i="74"/>
  <c r="I209" i="74" s="1"/>
  <c r="J209" i="74" s="1"/>
  <c r="K209" i="74" s="1"/>
  <c r="L209" i="74" s="1"/>
  <c r="H183" i="74"/>
  <c r="I183" i="74" s="1"/>
  <c r="J183" i="74" s="1"/>
  <c r="K183" i="74" s="1"/>
  <c r="L183" i="74" s="1"/>
  <c r="H150" i="74"/>
  <c r="I150" i="74" s="1"/>
  <c r="J150" i="74" s="1"/>
  <c r="K150" i="74" s="1"/>
  <c r="L150" i="74" s="1"/>
  <c r="H128" i="74"/>
  <c r="I128" i="74" s="1"/>
  <c r="J128" i="74" s="1"/>
  <c r="K128" i="74" s="1"/>
  <c r="L128" i="74" s="1"/>
  <c r="H215" i="73"/>
  <c r="I215" i="73" s="1"/>
  <c r="J215" i="73" s="1"/>
  <c r="K215" i="73" s="1"/>
  <c r="L215" i="73" s="1"/>
  <c r="H207" i="73"/>
  <c r="I207" i="73" s="1"/>
  <c r="J207" i="73" s="1"/>
  <c r="K207" i="73" s="1"/>
  <c r="L207" i="73" s="1"/>
  <c r="H185" i="73"/>
  <c r="I185" i="73" s="1"/>
  <c r="J185" i="73" s="1"/>
  <c r="K185" i="73" s="1"/>
  <c r="L185" i="73" s="1"/>
  <c r="H161" i="73"/>
  <c r="I161" i="73" s="1"/>
  <c r="J161" i="73" s="1"/>
  <c r="K161" i="73" s="1"/>
  <c r="L161" i="73" s="1"/>
  <c r="H126" i="73"/>
  <c r="I126" i="73" s="1"/>
  <c r="J126" i="73" s="1"/>
  <c r="K126" i="73" s="1"/>
  <c r="L126" i="73" s="1"/>
  <c r="G62" i="73"/>
  <c r="J25" i="73"/>
  <c r="K25" i="73" s="1"/>
  <c r="L25" i="73" s="1"/>
  <c r="L93" i="73" s="1"/>
  <c r="H224" i="72"/>
  <c r="I224" i="72" s="1"/>
  <c r="J224" i="72" s="1"/>
  <c r="K224" i="72" s="1"/>
  <c r="L224" i="72" s="1"/>
  <c r="H209" i="72"/>
  <c r="I209" i="72" s="1"/>
  <c r="J209" i="72" s="1"/>
  <c r="K209" i="72" s="1"/>
  <c r="L209" i="72" s="1"/>
  <c r="H183" i="72"/>
  <c r="I183" i="72" s="1"/>
  <c r="J183" i="72" s="1"/>
  <c r="K183" i="72" s="1"/>
  <c r="L183" i="72" s="1"/>
  <c r="H134" i="72"/>
  <c r="I134" i="72" s="1"/>
  <c r="J134" i="72" s="1"/>
  <c r="K134" i="72" s="1"/>
  <c r="L134" i="72" s="1"/>
  <c r="J59" i="72"/>
  <c r="K59" i="72" s="1"/>
  <c r="L59" i="72" s="1"/>
  <c r="H215" i="71"/>
  <c r="I215" i="71" s="1"/>
  <c r="J215" i="71" s="1"/>
  <c r="K215" i="71" s="1"/>
  <c r="L215" i="71" s="1"/>
  <c r="H207" i="71"/>
  <c r="I207" i="71" s="1"/>
  <c r="J207" i="71" s="1"/>
  <c r="K207" i="71" s="1"/>
  <c r="L207" i="71" s="1"/>
  <c r="H185" i="71"/>
  <c r="I185" i="71" s="1"/>
  <c r="J185" i="71" s="1"/>
  <c r="K185" i="71" s="1"/>
  <c r="L185" i="71" s="1"/>
  <c r="H161" i="71"/>
  <c r="I161" i="71" s="1"/>
  <c r="J161" i="71" s="1"/>
  <c r="K161" i="71" s="1"/>
  <c r="L161" i="71" s="1"/>
  <c r="H132" i="71"/>
  <c r="I132" i="71" s="1"/>
  <c r="J132" i="71" s="1"/>
  <c r="K132" i="71" s="1"/>
  <c r="L132" i="71" s="1"/>
  <c r="H228" i="70"/>
  <c r="I228" i="70" s="1"/>
  <c r="J228" i="70" s="1"/>
  <c r="K228" i="70" s="1"/>
  <c r="L228" i="70" s="1"/>
  <c r="H213" i="70"/>
  <c r="I213" i="70" s="1"/>
  <c r="J213" i="70" s="1"/>
  <c r="K213" i="70" s="1"/>
  <c r="L213" i="70" s="1"/>
  <c r="H198" i="70"/>
  <c r="I198" i="70" s="1"/>
  <c r="J198" i="70" s="1"/>
  <c r="K198" i="70" s="1"/>
  <c r="L198" i="70" s="1"/>
  <c r="H150" i="70"/>
  <c r="I150" i="70" s="1"/>
  <c r="J150" i="70" s="1"/>
  <c r="K150" i="70" s="1"/>
  <c r="L150" i="70" s="1"/>
  <c r="H128" i="70"/>
  <c r="I128" i="70" s="1"/>
  <c r="J128" i="70" s="1"/>
  <c r="K128" i="70" s="1"/>
  <c r="L128" i="70" s="1"/>
  <c r="H226" i="69"/>
  <c r="I226" i="69" s="1"/>
  <c r="J226" i="69" s="1"/>
  <c r="K226" i="69" s="1"/>
  <c r="L226" i="69" s="1"/>
  <c r="H211" i="69"/>
  <c r="I211" i="69" s="1"/>
  <c r="J211" i="69" s="1"/>
  <c r="K211" i="69" s="1"/>
  <c r="L211" i="69" s="1"/>
  <c r="H196" i="69"/>
  <c r="I196" i="69" s="1"/>
  <c r="J196" i="69" s="1"/>
  <c r="K196" i="69" s="1"/>
  <c r="L196" i="69" s="1"/>
  <c r="H126" i="69"/>
  <c r="I126" i="69" s="1"/>
  <c r="J126" i="69" s="1"/>
  <c r="K126" i="69" s="1"/>
  <c r="L126" i="69" s="1"/>
  <c r="G62" i="69"/>
  <c r="J25" i="69"/>
  <c r="K25" i="69" s="1"/>
  <c r="L25" i="69" s="1"/>
  <c r="L93" i="69" s="1"/>
  <c r="H224" i="63"/>
  <c r="I224" i="63" s="1"/>
  <c r="J224" i="63" s="1"/>
  <c r="K224" i="63" s="1"/>
  <c r="L224" i="63" s="1"/>
  <c r="H209" i="63"/>
  <c r="I209" i="63" s="1"/>
  <c r="J209" i="63" s="1"/>
  <c r="K209" i="63" s="1"/>
  <c r="L209" i="63" s="1"/>
  <c r="H183" i="63"/>
  <c r="I183" i="63" s="1"/>
  <c r="J183" i="63" s="1"/>
  <c r="K183" i="63" s="1"/>
  <c r="L183" i="63" s="1"/>
  <c r="H150" i="63"/>
  <c r="I150" i="63" s="1"/>
  <c r="J150" i="63" s="1"/>
  <c r="K150" i="63" s="1"/>
  <c r="L150" i="63" s="1"/>
  <c r="H128" i="63"/>
  <c r="I128" i="63" s="1"/>
  <c r="J128" i="63" s="1"/>
  <c r="K128" i="63" s="1"/>
  <c r="L128" i="63" s="1"/>
  <c r="H227" i="75"/>
  <c r="I227" i="75" s="1"/>
  <c r="J227" i="75" s="1"/>
  <c r="K227" i="75" s="1"/>
  <c r="L227" i="75" s="1"/>
  <c r="H186" i="73"/>
  <c r="I186" i="73" s="1"/>
  <c r="J186" i="73" s="1"/>
  <c r="K186" i="73" s="1"/>
  <c r="L186" i="73" s="1"/>
  <c r="H210" i="72"/>
  <c r="I210" i="72" s="1"/>
  <c r="J210" i="72" s="1"/>
  <c r="K210" i="72" s="1"/>
  <c r="L210" i="72" s="1"/>
  <c r="H127" i="71"/>
  <c r="I127" i="71" s="1"/>
  <c r="J127" i="71" s="1"/>
  <c r="K127" i="71" s="1"/>
  <c r="L127" i="71" s="1"/>
  <c r="H214" i="70"/>
  <c r="I214" i="70" s="1"/>
  <c r="J214" i="70" s="1"/>
  <c r="K214" i="70" s="1"/>
  <c r="L214" i="70" s="1"/>
  <c r="H212" i="69"/>
  <c r="I212" i="69" s="1"/>
  <c r="J212" i="69" s="1"/>
  <c r="K212" i="69" s="1"/>
  <c r="L212" i="69" s="1"/>
  <c r="H127" i="69"/>
  <c r="I127" i="69" s="1"/>
  <c r="J127" i="69" s="1"/>
  <c r="K127" i="69" s="1"/>
  <c r="L127" i="69" s="1"/>
  <c r="H228" i="76"/>
  <c r="I228" i="76" s="1"/>
  <c r="J228" i="76" s="1"/>
  <c r="K228" i="76" s="1"/>
  <c r="L228" i="76" s="1"/>
  <c r="H213" i="76"/>
  <c r="I213" i="76" s="1"/>
  <c r="J213" i="76" s="1"/>
  <c r="K213" i="76" s="1"/>
  <c r="L213" i="76" s="1"/>
  <c r="H198" i="76"/>
  <c r="I198" i="76" s="1"/>
  <c r="J198" i="76" s="1"/>
  <c r="K198" i="76" s="1"/>
  <c r="L198" i="76" s="1"/>
  <c r="H134" i="76"/>
  <c r="I134" i="76" s="1"/>
  <c r="J134" i="76" s="1"/>
  <c r="K134" i="76" s="1"/>
  <c r="L134" i="76" s="1"/>
  <c r="H214" i="75"/>
  <c r="I214" i="75" s="1"/>
  <c r="J214" i="75" s="1"/>
  <c r="K214" i="75" s="1"/>
  <c r="L214" i="75" s="1"/>
  <c r="H184" i="75"/>
  <c r="I184" i="75" s="1"/>
  <c r="J184" i="75" s="1"/>
  <c r="K184" i="75" s="1"/>
  <c r="L184" i="75" s="1"/>
  <c r="H135" i="75"/>
  <c r="I135" i="75" s="1"/>
  <c r="J135" i="75" s="1"/>
  <c r="K135" i="75" s="1"/>
  <c r="L135" i="75" s="1"/>
  <c r="H227" i="74"/>
  <c r="I227" i="74" s="1"/>
  <c r="J227" i="74" s="1"/>
  <c r="K227" i="74" s="1"/>
  <c r="L227" i="74" s="1"/>
  <c r="H212" i="74"/>
  <c r="I212" i="74" s="1"/>
  <c r="J212" i="74" s="1"/>
  <c r="K212" i="74" s="1"/>
  <c r="L212" i="74" s="1"/>
  <c r="H197" i="74"/>
  <c r="I197" i="74" s="1"/>
  <c r="J197" i="74" s="1"/>
  <c r="K197" i="74" s="1"/>
  <c r="L197" i="74" s="1"/>
  <c r="H149" i="74"/>
  <c r="I149" i="74" s="1"/>
  <c r="J149" i="74" s="1"/>
  <c r="K149" i="74" s="1"/>
  <c r="L149" i="74" s="1"/>
  <c r="H127" i="74"/>
  <c r="I127" i="74" s="1"/>
  <c r="J127" i="74" s="1"/>
  <c r="K127" i="74" s="1"/>
  <c r="L127" i="74" s="1"/>
  <c r="G51" i="74"/>
  <c r="H214" i="73"/>
  <c r="I214" i="73" s="1"/>
  <c r="J214" i="73" s="1"/>
  <c r="K214" i="73" s="1"/>
  <c r="L214" i="73" s="1"/>
  <c r="H125" i="73"/>
  <c r="I125" i="73" s="1"/>
  <c r="H212" i="72"/>
  <c r="I212" i="72" s="1"/>
  <c r="J212" i="72" s="1"/>
  <c r="K212" i="72" s="1"/>
  <c r="L212" i="72" s="1"/>
  <c r="H197" i="72"/>
  <c r="I197" i="72" s="1"/>
  <c r="J197" i="72" s="1"/>
  <c r="K197" i="72" s="1"/>
  <c r="L197" i="72" s="1"/>
  <c r="H149" i="72"/>
  <c r="I149" i="72" s="1"/>
  <c r="J149" i="72" s="1"/>
  <c r="K149" i="72" s="1"/>
  <c r="L149" i="72" s="1"/>
  <c r="H127" i="72"/>
  <c r="I127" i="72" s="1"/>
  <c r="J127" i="72" s="1"/>
  <c r="K127" i="72" s="1"/>
  <c r="L127" i="72" s="1"/>
  <c r="G51" i="72"/>
  <c r="H214" i="71"/>
  <c r="I214" i="71" s="1"/>
  <c r="J214" i="71" s="1"/>
  <c r="K214" i="71" s="1"/>
  <c r="L214" i="71" s="1"/>
  <c r="H125" i="71"/>
  <c r="I125" i="71" s="1"/>
  <c r="H227" i="70"/>
  <c r="I227" i="70" s="1"/>
  <c r="J227" i="70" s="1"/>
  <c r="K227" i="70" s="1"/>
  <c r="L227" i="70" s="1"/>
  <c r="H208" i="70"/>
  <c r="I208" i="70" s="1"/>
  <c r="J208" i="70" s="1"/>
  <c r="K208" i="70" s="1"/>
  <c r="L208" i="70" s="1"/>
  <c r="H186" i="70"/>
  <c r="I186" i="70" s="1"/>
  <c r="J186" i="70" s="1"/>
  <c r="K186" i="70" s="1"/>
  <c r="L186" i="70" s="1"/>
  <c r="H162" i="70"/>
  <c r="I162" i="70" s="1"/>
  <c r="J162" i="70" s="1"/>
  <c r="K162" i="70" s="1"/>
  <c r="L162" i="70" s="1"/>
  <c r="H133" i="70"/>
  <c r="I133" i="70" s="1"/>
  <c r="J133" i="70" s="1"/>
  <c r="K133" i="70" s="1"/>
  <c r="L133" i="70" s="1"/>
  <c r="H225" i="69"/>
  <c r="I225" i="69" s="1"/>
  <c r="J225" i="69" s="1"/>
  <c r="K225" i="69" s="1"/>
  <c r="L225" i="69" s="1"/>
  <c r="H210" i="69"/>
  <c r="I210" i="69" s="1"/>
  <c r="J210" i="69" s="1"/>
  <c r="K210" i="69" s="1"/>
  <c r="L210" i="69" s="1"/>
  <c r="H135" i="69"/>
  <c r="I135" i="69" s="1"/>
  <c r="J135" i="69" s="1"/>
  <c r="K135" i="69" s="1"/>
  <c r="L135" i="69" s="1"/>
  <c r="H208" i="63"/>
  <c r="I208" i="63" s="1"/>
  <c r="J208" i="63" s="1"/>
  <c r="K208" i="63" s="1"/>
  <c r="L208" i="63" s="1"/>
  <c r="H186" i="63"/>
  <c r="I186" i="63" s="1"/>
  <c r="J186" i="63" s="1"/>
  <c r="K186" i="63" s="1"/>
  <c r="L186" i="63" s="1"/>
  <c r="H149" i="63"/>
  <c r="I149" i="63" s="1"/>
  <c r="J149" i="63" s="1"/>
  <c r="K149" i="63" s="1"/>
  <c r="L149" i="63" s="1"/>
  <c r="H127" i="63"/>
  <c r="I127" i="63" s="1"/>
  <c r="J127" i="63" s="1"/>
  <c r="K127" i="63" s="1"/>
  <c r="L127" i="63" s="1"/>
  <c r="G51" i="63"/>
  <c r="H186" i="75"/>
  <c r="I186" i="75" s="1"/>
  <c r="J186" i="75" s="1"/>
  <c r="K186" i="75" s="1"/>
  <c r="L186" i="75" s="1"/>
  <c r="H127" i="75"/>
  <c r="I127" i="75" s="1"/>
  <c r="J127" i="75" s="1"/>
  <c r="K127" i="75" s="1"/>
  <c r="L127" i="75" s="1"/>
  <c r="H225" i="74"/>
  <c r="I225" i="74" s="1"/>
  <c r="J225" i="74" s="1"/>
  <c r="K225" i="74" s="1"/>
  <c r="L225" i="74" s="1"/>
  <c r="H135" i="74"/>
  <c r="I135" i="74" s="1"/>
  <c r="J135" i="74" s="1"/>
  <c r="K135" i="74" s="1"/>
  <c r="L135" i="74" s="1"/>
  <c r="H227" i="73"/>
  <c r="I227" i="73" s="1"/>
  <c r="J227" i="73" s="1"/>
  <c r="K227" i="73" s="1"/>
  <c r="L227" i="73" s="1"/>
  <c r="H208" i="73"/>
  <c r="I208" i="73" s="1"/>
  <c r="J208" i="73" s="1"/>
  <c r="K208" i="73" s="1"/>
  <c r="L208" i="73" s="1"/>
  <c r="H162" i="73"/>
  <c r="I162" i="73" s="1"/>
  <c r="J162" i="73" s="1"/>
  <c r="K162" i="73" s="1"/>
  <c r="L162" i="73" s="1"/>
  <c r="G51" i="73"/>
  <c r="H184" i="72"/>
  <c r="I184" i="72" s="1"/>
  <c r="J184" i="72" s="1"/>
  <c r="K184" i="72" s="1"/>
  <c r="L184" i="72" s="1"/>
  <c r="H149" i="71"/>
  <c r="I149" i="71" s="1"/>
  <c r="J149" i="71" s="1"/>
  <c r="K149" i="71" s="1"/>
  <c r="L149" i="71" s="1"/>
  <c r="H197" i="69"/>
  <c r="I197" i="69" s="1"/>
  <c r="J197" i="69" s="1"/>
  <c r="K197" i="69" s="1"/>
  <c r="L197" i="69" s="1"/>
  <c r="H149" i="69"/>
  <c r="I149" i="69" s="1"/>
  <c r="J149" i="69" s="1"/>
  <c r="K149" i="69" s="1"/>
  <c r="L149" i="69" s="1"/>
  <c r="H210" i="63"/>
  <c r="I210" i="63" s="1"/>
  <c r="J210" i="63" s="1"/>
  <c r="K210" i="63" s="1"/>
  <c r="L210" i="63" s="1"/>
  <c r="J147" i="76"/>
  <c r="K147" i="76" s="1"/>
  <c r="L147" i="76" s="1"/>
  <c r="J147" i="39"/>
  <c r="K147" i="39" s="1"/>
  <c r="L147" i="39" s="1"/>
  <c r="J147" i="44"/>
  <c r="K147" i="44" s="1"/>
  <c r="L147" i="44" s="1"/>
  <c r="H208" i="76"/>
  <c r="I208" i="76" s="1"/>
  <c r="J208" i="76" s="1"/>
  <c r="K208" i="76" s="1"/>
  <c r="L208" i="76" s="1"/>
  <c r="H186" i="76"/>
  <c r="I186" i="76" s="1"/>
  <c r="J186" i="76" s="1"/>
  <c r="K186" i="76" s="1"/>
  <c r="L186" i="76" s="1"/>
  <c r="H149" i="76"/>
  <c r="I149" i="76" s="1"/>
  <c r="J149" i="76" s="1"/>
  <c r="K149" i="76" s="1"/>
  <c r="L149" i="76" s="1"/>
  <c r="H127" i="76"/>
  <c r="I127" i="76" s="1"/>
  <c r="J127" i="76" s="1"/>
  <c r="K127" i="76" s="1"/>
  <c r="L127" i="76" s="1"/>
  <c r="G51" i="76"/>
  <c r="H224" i="75"/>
  <c r="I224" i="75" s="1"/>
  <c r="J224" i="75" s="1"/>
  <c r="K224" i="75" s="1"/>
  <c r="L224" i="75" s="1"/>
  <c r="H209" i="75"/>
  <c r="I209" i="75" s="1"/>
  <c r="J209" i="75" s="1"/>
  <c r="K209" i="75" s="1"/>
  <c r="L209" i="75" s="1"/>
  <c r="H183" i="75"/>
  <c r="I183" i="75" s="1"/>
  <c r="J183" i="75" s="1"/>
  <c r="K183" i="75" s="1"/>
  <c r="L183" i="75" s="1"/>
  <c r="H150" i="75"/>
  <c r="I150" i="75" s="1"/>
  <c r="J150" i="75" s="1"/>
  <c r="K150" i="75" s="1"/>
  <c r="L150" i="75" s="1"/>
  <c r="H128" i="75"/>
  <c r="I128" i="75" s="1"/>
  <c r="J128" i="75" s="1"/>
  <c r="K128" i="75" s="1"/>
  <c r="L128" i="75" s="1"/>
  <c r="H226" i="74"/>
  <c r="I226" i="74" s="1"/>
  <c r="J226" i="74" s="1"/>
  <c r="K226" i="74" s="1"/>
  <c r="L226" i="74" s="1"/>
  <c r="H211" i="74"/>
  <c r="I211" i="74" s="1"/>
  <c r="J211" i="74" s="1"/>
  <c r="K211" i="74" s="1"/>
  <c r="L211" i="74" s="1"/>
  <c r="H196" i="74"/>
  <c r="I196" i="74" s="1"/>
  <c r="J196" i="74" s="1"/>
  <c r="K196" i="74" s="1"/>
  <c r="L196" i="74" s="1"/>
  <c r="H132" i="74"/>
  <c r="I132" i="74" s="1"/>
  <c r="J132" i="74" s="1"/>
  <c r="K132" i="74" s="1"/>
  <c r="L132" i="74" s="1"/>
  <c r="H228" i="73"/>
  <c r="I228" i="73" s="1"/>
  <c r="J228" i="73" s="1"/>
  <c r="K228" i="73" s="1"/>
  <c r="L228" i="73" s="1"/>
  <c r="H213" i="73"/>
  <c r="I213" i="73" s="1"/>
  <c r="J213" i="73" s="1"/>
  <c r="K213" i="73" s="1"/>
  <c r="L213" i="73" s="1"/>
  <c r="H198" i="73"/>
  <c r="I198" i="73" s="1"/>
  <c r="J198" i="73" s="1"/>
  <c r="K198" i="73" s="1"/>
  <c r="L198" i="73" s="1"/>
  <c r="H134" i="73"/>
  <c r="I134" i="73" s="1"/>
  <c r="J134" i="73" s="1"/>
  <c r="K134" i="73" s="1"/>
  <c r="L134" i="73" s="1"/>
  <c r="H215" i="72"/>
  <c r="I215" i="72" s="1"/>
  <c r="J215" i="72" s="1"/>
  <c r="K215" i="72" s="1"/>
  <c r="L215" i="72" s="1"/>
  <c r="H207" i="72"/>
  <c r="I207" i="72" s="1"/>
  <c r="J207" i="72" s="1"/>
  <c r="K207" i="72" s="1"/>
  <c r="L207" i="72" s="1"/>
  <c r="H185" i="72"/>
  <c r="I185" i="72" s="1"/>
  <c r="J185" i="72" s="1"/>
  <c r="K185" i="72" s="1"/>
  <c r="L185" i="72" s="1"/>
  <c r="H161" i="72"/>
  <c r="I161" i="72" s="1"/>
  <c r="J161" i="72" s="1"/>
  <c r="K161" i="72" s="1"/>
  <c r="L161" i="72" s="1"/>
  <c r="H126" i="72"/>
  <c r="I126" i="72" s="1"/>
  <c r="J126" i="72" s="1"/>
  <c r="K126" i="72" s="1"/>
  <c r="L126" i="72" s="1"/>
  <c r="G62" i="72"/>
  <c r="J25" i="72"/>
  <c r="K25" i="72" s="1"/>
  <c r="L25" i="72" s="1"/>
  <c r="L93" i="72" s="1"/>
  <c r="H224" i="71"/>
  <c r="I224" i="71" s="1"/>
  <c r="J224" i="71" s="1"/>
  <c r="K224" i="71" s="1"/>
  <c r="L224" i="71" s="1"/>
  <c r="H209" i="71"/>
  <c r="I209" i="71" s="1"/>
  <c r="J209" i="71" s="1"/>
  <c r="K209" i="71" s="1"/>
  <c r="L209" i="71" s="1"/>
  <c r="H183" i="71"/>
  <c r="I183" i="71" s="1"/>
  <c r="J183" i="71" s="1"/>
  <c r="K183" i="71" s="1"/>
  <c r="L183" i="71" s="1"/>
  <c r="H150" i="71"/>
  <c r="I150" i="71" s="1"/>
  <c r="J150" i="71" s="1"/>
  <c r="K150" i="71" s="1"/>
  <c r="L150" i="71" s="1"/>
  <c r="H128" i="71"/>
  <c r="I128" i="71" s="1"/>
  <c r="J128" i="71" s="1"/>
  <c r="K128" i="71" s="1"/>
  <c r="L128" i="71" s="1"/>
  <c r="H215" i="70"/>
  <c r="I215" i="70" s="1"/>
  <c r="J215" i="70" s="1"/>
  <c r="K215" i="70" s="1"/>
  <c r="L215" i="70" s="1"/>
  <c r="H207" i="70"/>
  <c r="I207" i="70" s="1"/>
  <c r="J207" i="70" s="1"/>
  <c r="K207" i="70" s="1"/>
  <c r="L207" i="70" s="1"/>
  <c r="H185" i="70"/>
  <c r="I185" i="70" s="1"/>
  <c r="J185" i="70" s="1"/>
  <c r="K185" i="70" s="1"/>
  <c r="L185" i="70" s="1"/>
  <c r="H161" i="70"/>
  <c r="I161" i="70" s="1"/>
  <c r="J161" i="70" s="1"/>
  <c r="K161" i="70" s="1"/>
  <c r="L161" i="70" s="1"/>
  <c r="H126" i="70"/>
  <c r="I126" i="70" s="1"/>
  <c r="J126" i="70" s="1"/>
  <c r="K126" i="70" s="1"/>
  <c r="L126" i="70" s="1"/>
  <c r="G62" i="70"/>
  <c r="J25" i="70"/>
  <c r="K25" i="70" s="1"/>
  <c r="L25" i="70" s="1"/>
  <c r="L93" i="70" s="1"/>
  <c r="H224" i="69"/>
  <c r="I224" i="69" s="1"/>
  <c r="J224" i="69" s="1"/>
  <c r="K224" i="69" s="1"/>
  <c r="L224" i="69" s="1"/>
  <c r="H209" i="69"/>
  <c r="I209" i="69" s="1"/>
  <c r="J209" i="69" s="1"/>
  <c r="K209" i="69" s="1"/>
  <c r="L209" i="69" s="1"/>
  <c r="H183" i="69"/>
  <c r="I183" i="69" s="1"/>
  <c r="J183" i="69" s="1"/>
  <c r="K183" i="69" s="1"/>
  <c r="L183" i="69" s="1"/>
  <c r="H150" i="69"/>
  <c r="I150" i="69" s="1"/>
  <c r="J150" i="69" s="1"/>
  <c r="K150" i="69" s="1"/>
  <c r="L150" i="69" s="1"/>
  <c r="H128" i="69"/>
  <c r="I128" i="69" s="1"/>
  <c r="J128" i="69" s="1"/>
  <c r="K128" i="69" s="1"/>
  <c r="L128" i="69" s="1"/>
  <c r="H226" i="63"/>
  <c r="I226" i="63" s="1"/>
  <c r="J226" i="63" s="1"/>
  <c r="K226" i="63" s="1"/>
  <c r="L226" i="63" s="1"/>
  <c r="H211" i="63"/>
  <c r="I211" i="63" s="1"/>
  <c r="J211" i="63" s="1"/>
  <c r="K211" i="63" s="1"/>
  <c r="L211" i="63" s="1"/>
  <c r="H196" i="63"/>
  <c r="I196" i="63" s="1"/>
  <c r="J196" i="63" s="1"/>
  <c r="K196" i="63" s="1"/>
  <c r="L196" i="63" s="1"/>
  <c r="H126" i="63"/>
  <c r="I126" i="63" s="1"/>
  <c r="J126" i="63" s="1"/>
  <c r="K126" i="63" s="1"/>
  <c r="L126" i="63" s="1"/>
  <c r="G62" i="63"/>
  <c r="J25" i="63"/>
  <c r="K25" i="63" s="1"/>
  <c r="L25" i="63" s="1"/>
  <c r="L93" i="63" s="1"/>
  <c r="H124" i="74"/>
  <c r="H119" i="75"/>
  <c r="I119" i="75" s="1"/>
  <c r="J119" i="75" s="1"/>
  <c r="K119" i="75" s="1"/>
  <c r="L119" i="75" s="1"/>
  <c r="H120" i="63"/>
  <c r="I120" i="63" s="1"/>
  <c r="J120" i="63" s="1"/>
  <c r="K120" i="63" s="1"/>
  <c r="L120" i="63" s="1"/>
  <c r="G34" i="74"/>
  <c r="H117" i="71"/>
  <c r="I117" i="71" s="1"/>
  <c r="J117" i="71" s="1"/>
  <c r="K117" i="71" s="1"/>
  <c r="L117" i="71" s="1"/>
  <c r="H117" i="63"/>
  <c r="I117" i="63" s="1"/>
  <c r="J117" i="63" s="1"/>
  <c r="K117" i="63" s="1"/>
  <c r="L117" i="63" s="1"/>
  <c r="H196" i="75"/>
  <c r="I196" i="75" s="1"/>
  <c r="J196" i="75" s="1"/>
  <c r="K196" i="75" s="1"/>
  <c r="L196" i="75" s="1"/>
  <c r="H132" i="75"/>
  <c r="I132" i="75" s="1"/>
  <c r="J132" i="75" s="1"/>
  <c r="K132" i="75" s="1"/>
  <c r="L132" i="75" s="1"/>
  <c r="H213" i="74"/>
  <c r="I213" i="74" s="1"/>
  <c r="J213" i="74" s="1"/>
  <c r="K213" i="74" s="1"/>
  <c r="L213" i="74" s="1"/>
  <c r="H134" i="74"/>
  <c r="I134" i="74" s="1"/>
  <c r="J134" i="74" s="1"/>
  <c r="K134" i="74" s="1"/>
  <c r="L134" i="74" s="1"/>
  <c r="H211" i="73"/>
  <c r="I211" i="73" s="1"/>
  <c r="J211" i="73" s="1"/>
  <c r="K211" i="73" s="1"/>
  <c r="L211" i="73" s="1"/>
  <c r="H132" i="73"/>
  <c r="I132" i="73" s="1"/>
  <c r="J132" i="73" s="1"/>
  <c r="K132" i="73" s="1"/>
  <c r="L132" i="73" s="1"/>
  <c r="H213" i="72"/>
  <c r="I213" i="72" s="1"/>
  <c r="J213" i="72" s="1"/>
  <c r="K213" i="72" s="1"/>
  <c r="L213" i="72" s="1"/>
  <c r="G62" i="71"/>
  <c r="H207" i="69"/>
  <c r="I207" i="69" s="1"/>
  <c r="J207" i="69" s="1"/>
  <c r="K207" i="69" s="1"/>
  <c r="L207" i="69" s="1"/>
  <c r="H132" i="69"/>
  <c r="I132" i="69" s="1"/>
  <c r="J132" i="69" s="1"/>
  <c r="K132" i="69" s="1"/>
  <c r="L132" i="69" s="1"/>
  <c r="J59" i="63"/>
  <c r="K59" i="63" s="1"/>
  <c r="L59" i="63" s="1"/>
  <c r="H197" i="75"/>
  <c r="I197" i="75" s="1"/>
  <c r="J197" i="75" s="1"/>
  <c r="K197" i="75" s="1"/>
  <c r="L197" i="75" s="1"/>
  <c r="H184" i="74"/>
  <c r="I184" i="74" s="1"/>
  <c r="J184" i="74" s="1"/>
  <c r="K184" i="74" s="1"/>
  <c r="L184" i="74" s="1"/>
  <c r="H149" i="73"/>
  <c r="I149" i="73" s="1"/>
  <c r="J149" i="73" s="1"/>
  <c r="K149" i="73" s="1"/>
  <c r="L149" i="73" s="1"/>
  <c r="H184" i="70"/>
  <c r="I184" i="70" s="1"/>
  <c r="J184" i="70" s="1"/>
  <c r="K184" i="70" s="1"/>
  <c r="L184" i="70" s="1"/>
  <c r="H224" i="76"/>
  <c r="I224" i="76" s="1"/>
  <c r="J224" i="76" s="1"/>
  <c r="K224" i="76" s="1"/>
  <c r="L224" i="76" s="1"/>
  <c r="H208" i="74"/>
  <c r="I208" i="74" s="1"/>
  <c r="J208" i="74" s="1"/>
  <c r="K208" i="74" s="1"/>
  <c r="L208" i="74" s="1"/>
  <c r="H225" i="73"/>
  <c r="I225" i="73" s="1"/>
  <c r="J225" i="73" s="1"/>
  <c r="K225" i="73" s="1"/>
  <c r="L225" i="73" s="1"/>
  <c r="H227" i="72"/>
  <c r="I227" i="72" s="1"/>
  <c r="J227" i="72" s="1"/>
  <c r="K227" i="72" s="1"/>
  <c r="L227" i="72" s="1"/>
  <c r="H212" i="70"/>
  <c r="I212" i="70" s="1"/>
  <c r="J212" i="70" s="1"/>
  <c r="K212" i="70" s="1"/>
  <c r="L212" i="70" s="1"/>
  <c r="H149" i="70"/>
  <c r="I149" i="70" s="1"/>
  <c r="J149" i="70" s="1"/>
  <c r="K149" i="70" s="1"/>
  <c r="L149" i="70" s="1"/>
  <c r="H127" i="70"/>
  <c r="I127" i="70" s="1"/>
  <c r="J127" i="70" s="1"/>
  <c r="K127" i="70" s="1"/>
  <c r="L127" i="70" s="1"/>
  <c r="H214" i="69"/>
  <c r="I214" i="69" s="1"/>
  <c r="J214" i="69" s="1"/>
  <c r="K214" i="69" s="1"/>
  <c r="L214" i="69" s="1"/>
  <c r="H125" i="69"/>
  <c r="I125" i="69" s="1"/>
  <c r="H227" i="63"/>
  <c r="I227" i="63" s="1"/>
  <c r="J227" i="63" s="1"/>
  <c r="K227" i="63" s="1"/>
  <c r="L227" i="63" s="1"/>
  <c r="H133" i="63"/>
  <c r="I133" i="63" s="1"/>
  <c r="J133" i="63" s="1"/>
  <c r="K133" i="63" s="1"/>
  <c r="L133" i="63" s="1"/>
  <c r="G51" i="75"/>
  <c r="H125" i="74"/>
  <c r="I125" i="74" s="1"/>
  <c r="H212" i="73"/>
  <c r="I212" i="73" s="1"/>
  <c r="J212" i="73" s="1"/>
  <c r="K212" i="73" s="1"/>
  <c r="L212" i="73" s="1"/>
  <c r="H135" i="72"/>
  <c r="I135" i="72" s="1"/>
  <c r="J135" i="72" s="1"/>
  <c r="K135" i="72" s="1"/>
  <c r="L135" i="72" s="1"/>
  <c r="H225" i="63"/>
  <c r="I225" i="63" s="1"/>
  <c r="J225" i="63" s="1"/>
  <c r="K225" i="63" s="1"/>
  <c r="L225" i="63" s="1"/>
  <c r="H212" i="76"/>
  <c r="I212" i="76" s="1"/>
  <c r="J212" i="76" s="1"/>
  <c r="K212" i="76" s="1"/>
  <c r="L212" i="76" s="1"/>
  <c r="Z170" i="83"/>
  <c r="H25" i="71"/>
  <c r="I25" i="71" s="1"/>
  <c r="G113" i="76"/>
  <c r="H117" i="76"/>
  <c r="I117" i="76" s="1"/>
  <c r="J117" i="76" s="1"/>
  <c r="K117" i="76" s="1"/>
  <c r="L117" i="76" s="1"/>
  <c r="H118" i="75"/>
  <c r="I118" i="75" s="1"/>
  <c r="J118" i="75" s="1"/>
  <c r="K118" i="75" s="1"/>
  <c r="L118" i="75" s="1"/>
  <c r="H120" i="73"/>
  <c r="I120" i="73" s="1"/>
  <c r="J120" i="73" s="1"/>
  <c r="K120" i="73" s="1"/>
  <c r="L120" i="73" s="1"/>
  <c r="H119" i="71"/>
  <c r="I119" i="71" s="1"/>
  <c r="J119" i="71" s="1"/>
  <c r="K119" i="71" s="1"/>
  <c r="L119" i="71" s="1"/>
  <c r="G34" i="70"/>
  <c r="H119" i="63"/>
  <c r="I119" i="63" s="1"/>
  <c r="J119" i="63" s="1"/>
  <c r="K119" i="63" s="1"/>
  <c r="L119" i="63" s="1"/>
  <c r="H117" i="75"/>
  <c r="I117" i="75" s="1"/>
  <c r="J117" i="75" s="1"/>
  <c r="K117" i="75" s="1"/>
  <c r="L117" i="75" s="1"/>
  <c r="H119" i="73"/>
  <c r="I119" i="73" s="1"/>
  <c r="J119" i="73" s="1"/>
  <c r="K119" i="73" s="1"/>
  <c r="L119" i="73" s="1"/>
  <c r="G34" i="72"/>
  <c r="H120" i="70"/>
  <c r="I120" i="70" s="1"/>
  <c r="J120" i="70" s="1"/>
  <c r="K120" i="70" s="1"/>
  <c r="L120" i="70" s="1"/>
  <c r="H118" i="63"/>
  <c r="I118" i="63" s="1"/>
  <c r="J118" i="63" s="1"/>
  <c r="K118" i="63" s="1"/>
  <c r="L118" i="63" s="1"/>
  <c r="J147" i="72"/>
  <c r="K147" i="72" s="1"/>
  <c r="L147" i="72" s="1"/>
  <c r="J147" i="47"/>
  <c r="K147" i="47" s="1"/>
  <c r="L147" i="47" s="1"/>
  <c r="H226" i="76"/>
  <c r="I226" i="76" s="1"/>
  <c r="J226" i="76" s="1"/>
  <c r="K226" i="76" s="1"/>
  <c r="L226" i="76" s="1"/>
  <c r="H211" i="76"/>
  <c r="I211" i="76" s="1"/>
  <c r="J211" i="76" s="1"/>
  <c r="K211" i="76" s="1"/>
  <c r="L211" i="76" s="1"/>
  <c r="H196" i="76"/>
  <c r="I196" i="76" s="1"/>
  <c r="J196" i="76" s="1"/>
  <c r="K196" i="76" s="1"/>
  <c r="L196" i="76" s="1"/>
  <c r="H132" i="76"/>
  <c r="I132" i="76" s="1"/>
  <c r="J132" i="76" s="1"/>
  <c r="K132" i="76" s="1"/>
  <c r="L132" i="76" s="1"/>
  <c r="H149" i="75"/>
  <c r="I149" i="75" s="1"/>
  <c r="J149" i="75" s="1"/>
  <c r="K149" i="75" s="1"/>
  <c r="L149" i="75" s="1"/>
  <c r="H127" i="73"/>
  <c r="I127" i="73" s="1"/>
  <c r="J127" i="73" s="1"/>
  <c r="K127" i="73" s="1"/>
  <c r="L127" i="73" s="1"/>
  <c r="H225" i="72"/>
  <c r="I225" i="72" s="1"/>
  <c r="J225" i="72" s="1"/>
  <c r="K225" i="72" s="1"/>
  <c r="L225" i="72" s="1"/>
  <c r="H212" i="71"/>
  <c r="I212" i="71" s="1"/>
  <c r="J212" i="71" s="1"/>
  <c r="K212" i="71" s="1"/>
  <c r="L212" i="71" s="1"/>
  <c r="H186" i="71"/>
  <c r="I186" i="71" s="1"/>
  <c r="J186" i="71" s="1"/>
  <c r="K186" i="71" s="1"/>
  <c r="L186" i="71" s="1"/>
  <c r="H133" i="71"/>
  <c r="I133" i="71" s="1"/>
  <c r="J133" i="71" s="1"/>
  <c r="K133" i="71" s="1"/>
  <c r="L133" i="71" s="1"/>
  <c r="H225" i="70"/>
  <c r="I225" i="70" s="1"/>
  <c r="J225" i="70" s="1"/>
  <c r="K225" i="70" s="1"/>
  <c r="L225" i="70" s="1"/>
  <c r="H135" i="70"/>
  <c r="I135" i="70" s="1"/>
  <c r="J135" i="70" s="1"/>
  <c r="K135" i="70" s="1"/>
  <c r="L135" i="70" s="1"/>
  <c r="H186" i="69"/>
  <c r="I186" i="69" s="1"/>
  <c r="J186" i="69" s="1"/>
  <c r="K186" i="69" s="1"/>
  <c r="L186" i="69" s="1"/>
  <c r="G51" i="69"/>
  <c r="H184" i="63"/>
  <c r="I184" i="63" s="1"/>
  <c r="J184" i="63" s="1"/>
  <c r="K184" i="63" s="1"/>
  <c r="L184" i="63" s="1"/>
  <c r="H135" i="63"/>
  <c r="I135" i="63" s="1"/>
  <c r="J135" i="63" s="1"/>
  <c r="K135" i="63" s="1"/>
  <c r="L135" i="63" s="1"/>
  <c r="G35" i="63"/>
  <c r="G113" i="75"/>
  <c r="G113" i="72"/>
  <c r="G60" i="76"/>
  <c r="AE53" i="83" s="1"/>
  <c r="H266" i="76"/>
  <c r="G269" i="76"/>
  <c r="AE170" i="83"/>
  <c r="AE22" i="82"/>
  <c r="G57" i="76"/>
  <c r="H55" i="76"/>
  <c r="G60" i="75"/>
  <c r="AD53" i="83" s="1"/>
  <c r="AD59" i="80"/>
  <c r="H25" i="75"/>
  <c r="I25" i="75" s="1"/>
  <c r="H266" i="75"/>
  <c r="G269" i="75"/>
  <c r="AD22" i="82"/>
  <c r="G26" i="75"/>
  <c r="G105" i="75" s="1"/>
  <c r="H24" i="75"/>
  <c r="I24" i="75" s="1"/>
  <c r="J24" i="75" s="1"/>
  <c r="K24" i="75" s="1"/>
  <c r="L24" i="75" s="1"/>
  <c r="AD68" i="80"/>
  <c r="G57" i="75"/>
  <c r="H55" i="75"/>
  <c r="G60" i="74"/>
  <c r="AC53" i="83" s="1"/>
  <c r="H266" i="74"/>
  <c r="G269" i="74"/>
  <c r="AC22" i="82"/>
  <c r="G57" i="74"/>
  <c r="H55" i="74"/>
  <c r="AC41" i="82"/>
  <c r="G57" i="73"/>
  <c r="H55" i="73"/>
  <c r="AB68" i="80"/>
  <c r="AB22" i="82"/>
  <c r="AB170" i="83"/>
  <c r="H266" i="73"/>
  <c r="G269" i="73"/>
  <c r="G60" i="73"/>
  <c r="AB53" i="83" s="1"/>
  <c r="G113" i="73"/>
  <c r="H266" i="72"/>
  <c r="G269" i="72"/>
  <c r="G60" i="72"/>
  <c r="AA53" i="83" s="1"/>
  <c r="AA59" i="80"/>
  <c r="AA22" i="82"/>
  <c r="G57" i="72"/>
  <c r="H55" i="72"/>
  <c r="G113" i="71"/>
  <c r="G57" i="71"/>
  <c r="H55" i="71"/>
  <c r="G60" i="71"/>
  <c r="Z53" i="83" s="1"/>
  <c r="H266" i="71"/>
  <c r="G269" i="71"/>
  <c r="Z59" i="80"/>
  <c r="Y68" i="80"/>
  <c r="G57" i="70"/>
  <c r="H55" i="70"/>
  <c r="Y170" i="83"/>
  <c r="Y22" i="82"/>
  <c r="G60" i="70"/>
  <c r="Y53" i="83" s="1"/>
  <c r="H266" i="70"/>
  <c r="G269" i="70"/>
  <c r="Y59" i="80"/>
  <c r="X170" i="83"/>
  <c r="G113" i="69"/>
  <c r="G57" i="69"/>
  <c r="H55" i="69"/>
  <c r="X22" i="82"/>
  <c r="G60" i="69"/>
  <c r="X53" i="83" s="1"/>
  <c r="X68" i="80"/>
  <c r="X69" i="80"/>
  <c r="H266" i="69"/>
  <c r="G269" i="69"/>
  <c r="W170" i="83"/>
  <c r="H35" i="63"/>
  <c r="H29" i="63"/>
  <c r="G57" i="63"/>
  <c r="H55" i="63"/>
  <c r="G26" i="63"/>
  <c r="G105" i="63" s="1"/>
  <c r="H24" i="63"/>
  <c r="I24" i="63" s="1"/>
  <c r="J24" i="63" s="1"/>
  <c r="K24" i="63" s="1"/>
  <c r="L24" i="63" s="1"/>
  <c r="G60" i="63"/>
  <c r="W53" i="83" s="1"/>
  <c r="W68" i="80"/>
  <c r="G113" i="63"/>
  <c r="W59" i="80"/>
  <c r="J228" i="60"/>
  <c r="I229" i="60"/>
  <c r="J174" i="60"/>
  <c r="I175" i="60"/>
  <c r="H51" i="72" l="1"/>
  <c r="I51" i="72" s="1"/>
  <c r="J51" i="72" s="1"/>
  <c r="K51" i="72" s="1"/>
  <c r="L51" i="72" s="1"/>
  <c r="AA44" i="83"/>
  <c r="H34" i="69"/>
  <c r="I34" i="69" s="1"/>
  <c r="J34" i="69" s="1"/>
  <c r="K34" i="69" s="1"/>
  <c r="L34" i="69" s="1"/>
  <c r="X27" i="83"/>
  <c r="X23" i="84"/>
  <c r="H178" i="70"/>
  <c r="I178" i="70" s="1"/>
  <c r="J178" i="70" s="1"/>
  <c r="K178" i="70" s="1"/>
  <c r="L178" i="70" s="1"/>
  <c r="Y171" i="83"/>
  <c r="H179" i="76"/>
  <c r="I179" i="76" s="1"/>
  <c r="J179" i="76" s="1"/>
  <c r="K179" i="76" s="1"/>
  <c r="L179" i="76" s="1"/>
  <c r="AE172" i="83"/>
  <c r="H34" i="72"/>
  <c r="I34" i="72" s="1"/>
  <c r="J34" i="72" s="1"/>
  <c r="K34" i="72" s="1"/>
  <c r="L34" i="72" s="1"/>
  <c r="AA27" i="83"/>
  <c r="AA23" i="84"/>
  <c r="H34" i="70"/>
  <c r="I34" i="70" s="1"/>
  <c r="J34" i="70" s="1"/>
  <c r="K34" i="70" s="1"/>
  <c r="L34" i="70" s="1"/>
  <c r="Y27" i="83"/>
  <c r="Y23" i="84"/>
  <c r="H34" i="74"/>
  <c r="I34" i="74" s="1"/>
  <c r="J34" i="74" s="1"/>
  <c r="K34" i="74" s="1"/>
  <c r="L34" i="74" s="1"/>
  <c r="AC27" i="83"/>
  <c r="AC23" i="84"/>
  <c r="H179" i="74"/>
  <c r="I179" i="74" s="1"/>
  <c r="J179" i="74" s="1"/>
  <c r="K179" i="74" s="1"/>
  <c r="L179" i="74" s="1"/>
  <c r="AC172" i="83"/>
  <c r="H178" i="69"/>
  <c r="I178" i="69" s="1"/>
  <c r="J178" i="69" s="1"/>
  <c r="K178" i="69" s="1"/>
  <c r="L178" i="69" s="1"/>
  <c r="X171" i="83"/>
  <c r="H51" i="70"/>
  <c r="I51" i="70" s="1"/>
  <c r="J51" i="70" s="1"/>
  <c r="K51" i="70" s="1"/>
  <c r="L51" i="70" s="1"/>
  <c r="Y44" i="83"/>
  <c r="H179" i="71"/>
  <c r="I179" i="71" s="1"/>
  <c r="J179" i="71" s="1"/>
  <c r="K179" i="71" s="1"/>
  <c r="L179" i="71" s="1"/>
  <c r="Z172" i="83"/>
  <c r="H34" i="75"/>
  <c r="I34" i="75" s="1"/>
  <c r="J34" i="75" s="1"/>
  <c r="K34" i="75" s="1"/>
  <c r="L34" i="75" s="1"/>
  <c r="AD23" i="84"/>
  <c r="AD27" i="83"/>
  <c r="H62" i="76"/>
  <c r="I62" i="76" s="1"/>
  <c r="J62" i="76" s="1"/>
  <c r="K62" i="76" s="1"/>
  <c r="L62" i="76" s="1"/>
  <c r="AE55" i="83"/>
  <c r="H34" i="76"/>
  <c r="I34" i="76" s="1"/>
  <c r="J34" i="76" s="1"/>
  <c r="K34" i="76" s="1"/>
  <c r="L34" i="76" s="1"/>
  <c r="AE27" i="83"/>
  <c r="AE23" i="84"/>
  <c r="H178" i="76"/>
  <c r="I178" i="76" s="1"/>
  <c r="J178" i="76" s="1"/>
  <c r="K178" i="76" s="1"/>
  <c r="L178" i="76" s="1"/>
  <c r="AE171" i="83"/>
  <c r="AE173" i="83" s="1"/>
  <c r="AE182" i="83" s="1"/>
  <c r="G96" i="72"/>
  <c r="G105" i="72"/>
  <c r="H179" i="63"/>
  <c r="I179" i="63" s="1"/>
  <c r="J179" i="63" s="1"/>
  <c r="K179" i="63" s="1"/>
  <c r="L179" i="63" s="1"/>
  <c r="W172" i="83"/>
  <c r="H34" i="71"/>
  <c r="I34" i="71" s="1"/>
  <c r="J34" i="71" s="1"/>
  <c r="K34" i="71" s="1"/>
  <c r="L34" i="71" s="1"/>
  <c r="Z23" i="84"/>
  <c r="Z27" i="83"/>
  <c r="H178" i="63"/>
  <c r="I178" i="63" s="1"/>
  <c r="J178" i="63" s="1"/>
  <c r="K178" i="63" s="1"/>
  <c r="L178" i="63" s="1"/>
  <c r="W171" i="83"/>
  <c r="H179" i="70"/>
  <c r="I179" i="70" s="1"/>
  <c r="J179" i="70" s="1"/>
  <c r="K179" i="70" s="1"/>
  <c r="L179" i="70" s="1"/>
  <c r="Y172" i="83"/>
  <c r="L92" i="75"/>
  <c r="H51" i="69"/>
  <c r="I51" i="69" s="1"/>
  <c r="J51" i="69" s="1"/>
  <c r="K51" i="69" s="1"/>
  <c r="L51" i="69" s="1"/>
  <c r="X44" i="83"/>
  <c r="H178" i="74"/>
  <c r="I178" i="74" s="1"/>
  <c r="J178" i="74" s="1"/>
  <c r="K178" i="74" s="1"/>
  <c r="L178" i="74" s="1"/>
  <c r="AC171" i="83"/>
  <c r="H62" i="63"/>
  <c r="I62" i="63" s="1"/>
  <c r="J62" i="63" s="1"/>
  <c r="K62" i="63" s="1"/>
  <c r="L62" i="63" s="1"/>
  <c r="W55" i="83"/>
  <c r="H62" i="70"/>
  <c r="I62" i="70" s="1"/>
  <c r="J62" i="70" s="1"/>
  <c r="K62" i="70" s="1"/>
  <c r="L62" i="70" s="1"/>
  <c r="Y55" i="83"/>
  <c r="H62" i="72"/>
  <c r="I62" i="72" s="1"/>
  <c r="J62" i="72" s="1"/>
  <c r="K62" i="72" s="1"/>
  <c r="L62" i="72" s="1"/>
  <c r="AA55" i="83"/>
  <c r="H51" i="76"/>
  <c r="I51" i="76" s="1"/>
  <c r="J51" i="76" s="1"/>
  <c r="K51" i="76" s="1"/>
  <c r="L51" i="76" s="1"/>
  <c r="AE44" i="83"/>
  <c r="H178" i="71"/>
  <c r="I178" i="71" s="1"/>
  <c r="J178" i="71" s="1"/>
  <c r="K178" i="71" s="1"/>
  <c r="L178" i="71" s="1"/>
  <c r="Z171" i="83"/>
  <c r="Z173" i="83" s="1"/>
  <c r="Z182" i="83" s="1"/>
  <c r="H178" i="73"/>
  <c r="I178" i="73" s="1"/>
  <c r="J178" i="73" s="1"/>
  <c r="K178" i="73" s="1"/>
  <c r="L178" i="73" s="1"/>
  <c r="AB171" i="83"/>
  <c r="H62" i="69"/>
  <c r="I62" i="69" s="1"/>
  <c r="J62" i="69" s="1"/>
  <c r="K62" i="69" s="1"/>
  <c r="L62" i="69" s="1"/>
  <c r="X55" i="83"/>
  <c r="H34" i="63"/>
  <c r="I34" i="63" s="1"/>
  <c r="J34" i="63" s="1"/>
  <c r="K34" i="63" s="1"/>
  <c r="L34" i="63" s="1"/>
  <c r="W27" i="83"/>
  <c r="W23" i="84"/>
  <c r="H51" i="71"/>
  <c r="I51" i="71" s="1"/>
  <c r="J51" i="71" s="1"/>
  <c r="K51" i="71" s="1"/>
  <c r="L51" i="71" s="1"/>
  <c r="Z44" i="83"/>
  <c r="L92" i="72"/>
  <c r="L26" i="72"/>
  <c r="L29" i="63"/>
  <c r="H178" i="72"/>
  <c r="I178" i="72" s="1"/>
  <c r="J178" i="72" s="1"/>
  <c r="K178" i="72" s="1"/>
  <c r="L178" i="72" s="1"/>
  <c r="AA171" i="83"/>
  <c r="H51" i="74"/>
  <c r="I51" i="74" s="1"/>
  <c r="J51" i="74" s="1"/>
  <c r="K51" i="74" s="1"/>
  <c r="L51" i="74" s="1"/>
  <c r="AC44" i="83"/>
  <c r="H179" i="69"/>
  <c r="I179" i="69" s="1"/>
  <c r="J179" i="69" s="1"/>
  <c r="K179" i="69" s="1"/>
  <c r="L179" i="69" s="1"/>
  <c r="X172" i="83"/>
  <c r="X173" i="83" s="1"/>
  <c r="X182" i="83" s="1"/>
  <c r="H62" i="73"/>
  <c r="I62" i="73" s="1"/>
  <c r="J62" i="73" s="1"/>
  <c r="K62" i="73" s="1"/>
  <c r="L62" i="73" s="1"/>
  <c r="AB55" i="83"/>
  <c r="H179" i="72"/>
  <c r="I179" i="72" s="1"/>
  <c r="J179" i="72" s="1"/>
  <c r="K179" i="72" s="1"/>
  <c r="L179" i="72" s="1"/>
  <c r="AA172" i="83"/>
  <c r="H178" i="75"/>
  <c r="I178" i="75" s="1"/>
  <c r="J178" i="75" s="1"/>
  <c r="K178" i="75" s="1"/>
  <c r="L178" i="75" s="1"/>
  <c r="AD171" i="83"/>
  <c r="L26" i="63"/>
  <c r="L92" i="63"/>
  <c r="H51" i="75"/>
  <c r="I51" i="75" s="1"/>
  <c r="J51" i="75" s="1"/>
  <c r="K51" i="75" s="1"/>
  <c r="L51" i="75" s="1"/>
  <c r="AD44" i="83"/>
  <c r="H62" i="71"/>
  <c r="I62" i="71" s="1"/>
  <c r="J62" i="71" s="1"/>
  <c r="K62" i="71" s="1"/>
  <c r="L62" i="71" s="1"/>
  <c r="Z55" i="83"/>
  <c r="H51" i="73"/>
  <c r="I51" i="73" s="1"/>
  <c r="J51" i="73" s="1"/>
  <c r="K51" i="73" s="1"/>
  <c r="L51" i="73" s="1"/>
  <c r="AB44" i="83"/>
  <c r="H51" i="63"/>
  <c r="I51" i="63" s="1"/>
  <c r="J51" i="63" s="1"/>
  <c r="K51" i="63" s="1"/>
  <c r="L51" i="63" s="1"/>
  <c r="W44" i="83"/>
  <c r="H62" i="75"/>
  <c r="I62" i="75" s="1"/>
  <c r="J62" i="75" s="1"/>
  <c r="K62" i="75" s="1"/>
  <c r="L62" i="75" s="1"/>
  <c r="AD55" i="83"/>
  <c r="H179" i="73"/>
  <c r="I179" i="73" s="1"/>
  <c r="J179" i="73" s="1"/>
  <c r="K179" i="73" s="1"/>
  <c r="L179" i="73" s="1"/>
  <c r="AB172" i="83"/>
  <c r="AB173" i="83" s="1"/>
  <c r="AB182" i="83" s="1"/>
  <c r="H179" i="75"/>
  <c r="I179" i="75" s="1"/>
  <c r="J179" i="75" s="1"/>
  <c r="K179" i="75" s="1"/>
  <c r="L179" i="75" s="1"/>
  <c r="AD172" i="83"/>
  <c r="H62" i="74"/>
  <c r="I62" i="74" s="1"/>
  <c r="J62" i="74" s="1"/>
  <c r="K62" i="74" s="1"/>
  <c r="L62" i="74" s="1"/>
  <c r="AC55" i="83"/>
  <c r="H34" i="73"/>
  <c r="I34" i="73" s="1"/>
  <c r="J34" i="73" s="1"/>
  <c r="K34" i="73" s="1"/>
  <c r="L34" i="73" s="1"/>
  <c r="AB27" i="83"/>
  <c r="AB23" i="84"/>
  <c r="AD107" i="83"/>
  <c r="AD48" i="84"/>
  <c r="W107" i="83"/>
  <c r="W48" i="84"/>
  <c r="AB48" i="84"/>
  <c r="AB107" i="83"/>
  <c r="X48" i="84"/>
  <c r="X107" i="83"/>
  <c r="Z107" i="83"/>
  <c r="Z48" i="84"/>
  <c r="AC48" i="84"/>
  <c r="AC107" i="83"/>
  <c r="AA107" i="83"/>
  <c r="AA48" i="84"/>
  <c r="AE48" i="84"/>
  <c r="AE107" i="83"/>
  <c r="Y48" i="84"/>
  <c r="Y107" i="83"/>
  <c r="G111" i="75"/>
  <c r="G96" i="75"/>
  <c r="G111" i="74"/>
  <c r="G96" i="74"/>
  <c r="G111" i="71"/>
  <c r="G96" i="71"/>
  <c r="G111" i="63"/>
  <c r="G96" i="63"/>
  <c r="H96" i="74"/>
  <c r="H111" i="74"/>
  <c r="I96" i="74"/>
  <c r="I111" i="74"/>
  <c r="AA34" i="84"/>
  <c r="AA89" i="83"/>
  <c r="K35" i="63"/>
  <c r="K29" i="63"/>
  <c r="K26" i="72"/>
  <c r="K105" i="72" s="1"/>
  <c r="J26" i="74"/>
  <c r="J108" i="74" s="1"/>
  <c r="K25" i="74"/>
  <c r="L25" i="74" s="1"/>
  <c r="K26" i="63"/>
  <c r="K105" i="63" s="1"/>
  <c r="Z99" i="82"/>
  <c r="Z41" i="80"/>
  <c r="AA98" i="82"/>
  <c r="AA40" i="80"/>
  <c r="Z98" i="82"/>
  <c r="Z40" i="80"/>
  <c r="AD106" i="82"/>
  <c r="AD108" i="82" s="1"/>
  <c r="AD48" i="80"/>
  <c r="AD50" i="80" s="1"/>
  <c r="AD90" i="82"/>
  <c r="AD36" i="80"/>
  <c r="AA110" i="82"/>
  <c r="AA115" i="82" s="1"/>
  <c r="AA52" i="80"/>
  <c r="AA57" i="80" s="1"/>
  <c r="H108" i="74"/>
  <c r="I116" i="74"/>
  <c r="AA99" i="82"/>
  <c r="AA41" i="80"/>
  <c r="X90" i="82"/>
  <c r="X36" i="80"/>
  <c r="X89" i="82"/>
  <c r="X35" i="80"/>
  <c r="AA106" i="82"/>
  <c r="AA48" i="80"/>
  <c r="AA90" i="82"/>
  <c r="AA36" i="80"/>
  <c r="Z89" i="82"/>
  <c r="Z35" i="80"/>
  <c r="AE105" i="82"/>
  <c r="AE47" i="80"/>
  <c r="X110" i="82"/>
  <c r="X115" i="82" s="1"/>
  <c r="X52" i="80"/>
  <c r="X57" i="80" s="1"/>
  <c r="Z102" i="82"/>
  <c r="Z44" i="80"/>
  <c r="AD89" i="82"/>
  <c r="AD35" i="80"/>
  <c r="AD99" i="82"/>
  <c r="AD41" i="80"/>
  <c r="Y105" i="82"/>
  <c r="Y47" i="80"/>
  <c r="AD110" i="82"/>
  <c r="AD115" i="82" s="1"/>
  <c r="AD52" i="80"/>
  <c r="AD57" i="80" s="1"/>
  <c r="AA89" i="82"/>
  <c r="AA35" i="80"/>
  <c r="X106" i="82"/>
  <c r="X108" i="82" s="1"/>
  <c r="X48" i="80"/>
  <c r="X50" i="80" s="1"/>
  <c r="AA102" i="82"/>
  <c r="AA44" i="80"/>
  <c r="G116" i="72"/>
  <c r="G111" i="72"/>
  <c r="X99" i="82"/>
  <c r="X41" i="80"/>
  <c r="X102" i="82"/>
  <c r="X44" i="80"/>
  <c r="AD102" i="82"/>
  <c r="AD44" i="80"/>
  <c r="W105" i="82"/>
  <c r="W47" i="80"/>
  <c r="X98" i="82"/>
  <c r="X40" i="80"/>
  <c r="AA105" i="82"/>
  <c r="AA47" i="80"/>
  <c r="Z106" i="82"/>
  <c r="Z108" i="82" s="1"/>
  <c r="Z48" i="80"/>
  <c r="Z50" i="80" s="1"/>
  <c r="Z90" i="82"/>
  <c r="Z36" i="80"/>
  <c r="AD98" i="82"/>
  <c r="AD40" i="80"/>
  <c r="Z110" i="82"/>
  <c r="Z115" i="82" s="1"/>
  <c r="Z52" i="80"/>
  <c r="Z57" i="80" s="1"/>
  <c r="AC65" i="82"/>
  <c r="W38" i="82"/>
  <c r="X40" i="82"/>
  <c r="G108" i="72"/>
  <c r="Z38" i="82"/>
  <c r="W41" i="82"/>
  <c r="AA37" i="82"/>
  <c r="AC37" i="82"/>
  <c r="AA38" i="82"/>
  <c r="AB37" i="82"/>
  <c r="AE37" i="82"/>
  <c r="Y38" i="82"/>
  <c r="Y37" i="82"/>
  <c r="X37" i="82"/>
  <c r="Y40" i="82"/>
  <c r="AC38" i="82"/>
  <c r="AD37" i="82"/>
  <c r="Z37" i="82"/>
  <c r="Z39" i="82" s="1"/>
  <c r="H36" i="70"/>
  <c r="H113" i="70" s="1"/>
  <c r="H95" i="74"/>
  <c r="H36" i="76"/>
  <c r="H113" i="76" s="1"/>
  <c r="H26" i="72"/>
  <c r="H105" i="72" s="1"/>
  <c r="H29" i="71"/>
  <c r="G152" i="74"/>
  <c r="X41" i="82"/>
  <c r="Y41" i="82"/>
  <c r="H146" i="71"/>
  <c r="AB38" i="82"/>
  <c r="H36" i="74"/>
  <c r="H113" i="74" s="1"/>
  <c r="AD38" i="82"/>
  <c r="W40" i="82"/>
  <c r="X38" i="82"/>
  <c r="G104" i="71"/>
  <c r="G108" i="74"/>
  <c r="AE41" i="82"/>
  <c r="H35" i="71"/>
  <c r="G97" i="71"/>
  <c r="G32" i="71"/>
  <c r="G112" i="71" s="1"/>
  <c r="G97" i="74"/>
  <c r="G108" i="71"/>
  <c r="G104" i="74"/>
  <c r="G116" i="74"/>
  <c r="G32" i="74"/>
  <c r="G112" i="74" s="1"/>
  <c r="G116" i="71"/>
  <c r="I26" i="72"/>
  <c r="I105" i="72" s="1"/>
  <c r="G104" i="72"/>
  <c r="AB40" i="82"/>
  <c r="G32" i="72"/>
  <c r="G112" i="72" s="1"/>
  <c r="G97" i="72"/>
  <c r="AB41" i="82"/>
  <c r="J26" i="63"/>
  <c r="J105" i="63" s="1"/>
  <c r="I26" i="75"/>
  <c r="I105" i="75" s="1"/>
  <c r="J25" i="75"/>
  <c r="K25" i="75" s="1"/>
  <c r="L25" i="75" s="1"/>
  <c r="L93" i="75" s="1"/>
  <c r="J125" i="69"/>
  <c r="K125" i="69" s="1"/>
  <c r="L125" i="69" s="1"/>
  <c r="I26" i="63"/>
  <c r="I105" i="63" s="1"/>
  <c r="AE59" i="80"/>
  <c r="H24" i="73"/>
  <c r="G26" i="73"/>
  <c r="G105" i="73" s="1"/>
  <c r="J27" i="71"/>
  <c r="K27" i="71" s="1"/>
  <c r="L27" i="71" s="1"/>
  <c r="I29" i="71"/>
  <c r="I35" i="71"/>
  <c r="J125" i="76"/>
  <c r="K125" i="76" s="1"/>
  <c r="L125" i="76" s="1"/>
  <c r="J225" i="76"/>
  <c r="K225" i="76" s="1"/>
  <c r="L225" i="76" s="1"/>
  <c r="J125" i="70"/>
  <c r="K125" i="70" s="1"/>
  <c r="L125" i="70" s="1"/>
  <c r="H57" i="72"/>
  <c r="H44" i="72" s="1"/>
  <c r="I55" i="72"/>
  <c r="H269" i="75"/>
  <c r="I266" i="75"/>
  <c r="H129" i="74"/>
  <c r="I124" i="74"/>
  <c r="J124" i="74" s="1"/>
  <c r="K124" i="74" s="1"/>
  <c r="L124" i="74" s="1"/>
  <c r="J35" i="63"/>
  <c r="J29" i="63"/>
  <c r="H57" i="70"/>
  <c r="H44" i="70" s="1"/>
  <c r="I55" i="70"/>
  <c r="H269" i="72"/>
  <c r="I266" i="72"/>
  <c r="H97" i="74"/>
  <c r="H57" i="75"/>
  <c r="H44" i="75" s="1"/>
  <c r="I55" i="75"/>
  <c r="H269" i="73"/>
  <c r="I266" i="73"/>
  <c r="H57" i="73"/>
  <c r="H44" i="73" s="1"/>
  <c r="I55" i="73"/>
  <c r="H57" i="74"/>
  <c r="H44" i="74" s="1"/>
  <c r="I55" i="74"/>
  <c r="AE40" i="82"/>
  <c r="AE45" i="82" s="1"/>
  <c r="AB60" i="80"/>
  <c r="J125" i="63"/>
  <c r="K125" i="63" s="1"/>
  <c r="L125" i="63" s="1"/>
  <c r="J183" i="76"/>
  <c r="K183" i="76" s="1"/>
  <c r="L183" i="76" s="1"/>
  <c r="I269" i="63"/>
  <c r="J266" i="63"/>
  <c r="H57" i="76"/>
  <c r="H44" i="76" s="1"/>
  <c r="I55" i="76"/>
  <c r="I26" i="71"/>
  <c r="I105" i="71" s="1"/>
  <c r="J25" i="71"/>
  <c r="K25" i="71" s="1"/>
  <c r="L25" i="71" s="1"/>
  <c r="H116" i="74"/>
  <c r="AC60" i="80"/>
  <c r="H57" i="63"/>
  <c r="H44" i="63" s="1"/>
  <c r="I55" i="63"/>
  <c r="H269" i="71"/>
  <c r="I266" i="71"/>
  <c r="H104" i="74"/>
  <c r="AE38" i="82"/>
  <c r="W69" i="80"/>
  <c r="H57" i="69"/>
  <c r="H44" i="69" s="1"/>
  <c r="I55" i="69"/>
  <c r="H26" i="71"/>
  <c r="H105" i="71" s="1"/>
  <c r="H269" i="69"/>
  <c r="I266" i="69"/>
  <c r="H269" i="70"/>
  <c r="I266" i="70"/>
  <c r="H57" i="71"/>
  <c r="H44" i="71" s="1"/>
  <c r="I55" i="71"/>
  <c r="H269" i="74"/>
  <c r="I266" i="74"/>
  <c r="H269" i="76"/>
  <c r="I266" i="76"/>
  <c r="H32" i="74"/>
  <c r="H112" i="74" s="1"/>
  <c r="J125" i="74"/>
  <c r="K125" i="74" s="1"/>
  <c r="L125" i="74" s="1"/>
  <c r="AC59" i="80"/>
  <c r="AB59" i="80"/>
  <c r="J125" i="71"/>
  <c r="K125" i="71" s="1"/>
  <c r="L125" i="71" s="1"/>
  <c r="J125" i="73"/>
  <c r="K125" i="73" s="1"/>
  <c r="L125" i="73" s="1"/>
  <c r="I32" i="74"/>
  <c r="I112" i="74" s="1"/>
  <c r="I108" i="74"/>
  <c r="I95" i="74"/>
  <c r="I104" i="74"/>
  <c r="I97" i="74"/>
  <c r="J26" i="72"/>
  <c r="J105" i="72" s="1"/>
  <c r="J125" i="72"/>
  <c r="K125" i="72" s="1"/>
  <c r="L125" i="72" s="1"/>
  <c r="H36" i="72"/>
  <c r="H113" i="72" s="1"/>
  <c r="H24" i="69"/>
  <c r="G26" i="69"/>
  <c r="G105" i="69" s="1"/>
  <c r="H36" i="75"/>
  <c r="H113" i="75" s="1"/>
  <c r="G129" i="74"/>
  <c r="AC58" i="84" s="1"/>
  <c r="G116" i="75"/>
  <c r="G116" i="63"/>
  <c r="AA68" i="80"/>
  <c r="H24" i="70"/>
  <c r="G26" i="70"/>
  <c r="G105" i="70" s="1"/>
  <c r="AA170" i="83"/>
  <c r="AA173" i="83" s="1"/>
  <c r="AA182" i="83" s="1"/>
  <c r="AB183" i="83" s="1"/>
  <c r="AE68" i="80"/>
  <c r="AE69" i="80"/>
  <c r="H182" i="76"/>
  <c r="G187" i="76"/>
  <c r="H27" i="76"/>
  <c r="I27" i="76" s="1"/>
  <c r="G29" i="76"/>
  <c r="AE22" i="83" s="1"/>
  <c r="G35" i="76"/>
  <c r="AE60" i="80"/>
  <c r="G180" i="76"/>
  <c r="H177" i="76"/>
  <c r="H24" i="76"/>
  <c r="I24" i="76" s="1"/>
  <c r="J24" i="76" s="1"/>
  <c r="K24" i="76" s="1"/>
  <c r="L24" i="76" s="1"/>
  <c r="G26" i="76"/>
  <c r="G105" i="76" s="1"/>
  <c r="G100" i="76"/>
  <c r="G72" i="76"/>
  <c r="G48" i="76"/>
  <c r="AE41" i="83" s="1"/>
  <c r="G44" i="76"/>
  <c r="AE37" i="83" s="1"/>
  <c r="G47" i="76"/>
  <c r="AE40" i="83" s="1"/>
  <c r="G45" i="76"/>
  <c r="AE38" i="83" s="1"/>
  <c r="G63" i="76"/>
  <c r="H58" i="76"/>
  <c r="G64" i="76"/>
  <c r="G61" i="76" s="1"/>
  <c r="H195" i="76"/>
  <c r="G200" i="76"/>
  <c r="H25" i="76"/>
  <c r="I25" i="76" s="1"/>
  <c r="H206" i="76"/>
  <c r="G217" i="76"/>
  <c r="G152" i="75"/>
  <c r="H146" i="75"/>
  <c r="G129" i="75"/>
  <c r="AD58" i="84" s="1"/>
  <c r="H124" i="75"/>
  <c r="H195" i="75"/>
  <c r="G200" i="75"/>
  <c r="G100" i="75"/>
  <c r="G72" i="75"/>
  <c r="G48" i="75"/>
  <c r="AD41" i="83" s="1"/>
  <c r="G44" i="75"/>
  <c r="AD37" i="83" s="1"/>
  <c r="G47" i="75"/>
  <c r="AD40" i="83" s="1"/>
  <c r="G45" i="75"/>
  <c r="AD38" i="83" s="1"/>
  <c r="G97" i="75"/>
  <c r="G108" i="75"/>
  <c r="G104" i="75"/>
  <c r="G32" i="75"/>
  <c r="G112" i="75" s="1"/>
  <c r="H27" i="75"/>
  <c r="I27" i="75" s="1"/>
  <c r="G29" i="75"/>
  <c r="AD22" i="83" s="1"/>
  <c r="G35" i="75"/>
  <c r="H206" i="75"/>
  <c r="G217" i="75"/>
  <c r="G63" i="75"/>
  <c r="H58" i="75"/>
  <c r="G64" i="75"/>
  <c r="G61" i="75" s="1"/>
  <c r="H182" i="75"/>
  <c r="G187" i="75"/>
  <c r="H26" i="75"/>
  <c r="H105" i="75" s="1"/>
  <c r="AD69" i="80"/>
  <c r="H195" i="74"/>
  <c r="G200" i="74"/>
  <c r="H27" i="74"/>
  <c r="I27" i="74" s="1"/>
  <c r="G29" i="74"/>
  <c r="AC22" i="83" s="1"/>
  <c r="G35" i="74"/>
  <c r="G100" i="74"/>
  <c r="G72" i="74"/>
  <c r="G48" i="74"/>
  <c r="AC41" i="83" s="1"/>
  <c r="G44" i="74"/>
  <c r="AC37" i="83" s="1"/>
  <c r="G47" i="74"/>
  <c r="AC40" i="83" s="1"/>
  <c r="G45" i="74"/>
  <c r="AC38" i="83" s="1"/>
  <c r="AC69" i="80"/>
  <c r="H206" i="74"/>
  <c r="G217" i="74"/>
  <c r="H182" i="74"/>
  <c r="G187" i="74"/>
  <c r="G63" i="74"/>
  <c r="H58" i="74"/>
  <c r="G64" i="74"/>
  <c r="G61" i="74" s="1"/>
  <c r="G152" i="73"/>
  <c r="H146" i="73"/>
  <c r="H182" i="73"/>
  <c r="G187" i="73"/>
  <c r="AB69" i="80"/>
  <c r="G180" i="73"/>
  <c r="H177" i="73"/>
  <c r="H27" i="73"/>
  <c r="I27" i="73" s="1"/>
  <c r="G29" i="73"/>
  <c r="AB22" i="83" s="1"/>
  <c r="G35" i="73"/>
  <c r="H195" i="73"/>
  <c r="G200" i="73"/>
  <c r="H36" i="73"/>
  <c r="H113" i="73" s="1"/>
  <c r="G100" i="73"/>
  <c r="G72" i="73"/>
  <c r="G48" i="73"/>
  <c r="AB41" i="83" s="1"/>
  <c r="G44" i="73"/>
  <c r="AB37" i="83" s="1"/>
  <c r="G47" i="73"/>
  <c r="AB40" i="83" s="1"/>
  <c r="G45" i="73"/>
  <c r="AB38" i="83" s="1"/>
  <c r="H206" i="73"/>
  <c r="G217" i="73"/>
  <c r="G63" i="73"/>
  <c r="H58" i="73"/>
  <c r="G64" i="73"/>
  <c r="G61" i="73" s="1"/>
  <c r="H27" i="72"/>
  <c r="I27" i="72" s="1"/>
  <c r="G29" i="72"/>
  <c r="AA22" i="83" s="1"/>
  <c r="G35" i="72"/>
  <c r="H206" i="72"/>
  <c r="G217" i="72"/>
  <c r="AA69" i="80"/>
  <c r="G63" i="72"/>
  <c r="H58" i="72"/>
  <c r="G64" i="72"/>
  <c r="G61" i="72" s="1"/>
  <c r="H182" i="72"/>
  <c r="G187" i="72"/>
  <c r="H195" i="72"/>
  <c r="G200" i="72"/>
  <c r="G100" i="72"/>
  <c r="G72" i="72"/>
  <c r="G48" i="72"/>
  <c r="AA41" i="83" s="1"/>
  <c r="G44" i="72"/>
  <c r="AA37" i="83" s="1"/>
  <c r="G47" i="72"/>
  <c r="AA40" i="83" s="1"/>
  <c r="G45" i="72"/>
  <c r="AA38" i="83" s="1"/>
  <c r="G129" i="72"/>
  <c r="AA58" i="84" s="1"/>
  <c r="H124" i="72"/>
  <c r="G129" i="71"/>
  <c r="Z58" i="84" s="1"/>
  <c r="H124" i="71"/>
  <c r="G63" i="71"/>
  <c r="H58" i="71"/>
  <c r="G64" i="71"/>
  <c r="G61" i="71" s="1"/>
  <c r="H195" i="71"/>
  <c r="G200" i="71"/>
  <c r="H36" i="71"/>
  <c r="H113" i="71" s="1"/>
  <c r="H182" i="71"/>
  <c r="G187" i="71"/>
  <c r="G100" i="71"/>
  <c r="G72" i="71"/>
  <c r="G47" i="71"/>
  <c r="Z40" i="83" s="1"/>
  <c r="Z45" i="83" s="1"/>
  <c r="G45" i="71"/>
  <c r="Z38" i="83" s="1"/>
  <c r="G48" i="71"/>
  <c r="Z41" i="83" s="1"/>
  <c r="G44" i="71"/>
  <c r="Z37" i="83" s="1"/>
  <c r="H206" i="71"/>
  <c r="G217" i="71"/>
  <c r="G180" i="71"/>
  <c r="H177" i="71"/>
  <c r="Z69" i="80"/>
  <c r="H27" i="70"/>
  <c r="I27" i="70" s="1"/>
  <c r="G29" i="70"/>
  <c r="Y22" i="83" s="1"/>
  <c r="G35" i="70"/>
  <c r="H206" i="70"/>
  <c r="G217" i="70"/>
  <c r="H195" i="70"/>
  <c r="G200" i="70"/>
  <c r="G129" i="70"/>
  <c r="Y58" i="84" s="1"/>
  <c r="H124" i="70"/>
  <c r="G100" i="70"/>
  <c r="G72" i="70"/>
  <c r="G48" i="70"/>
  <c r="Y41" i="83" s="1"/>
  <c r="G44" i="70"/>
  <c r="Y37" i="83" s="1"/>
  <c r="G47" i="70"/>
  <c r="Y40" i="83" s="1"/>
  <c r="G45" i="70"/>
  <c r="Y38" i="83" s="1"/>
  <c r="H182" i="70"/>
  <c r="G187" i="70"/>
  <c r="G63" i="70"/>
  <c r="H58" i="70"/>
  <c r="G64" i="70"/>
  <c r="G61" i="70" s="1"/>
  <c r="Y69" i="80"/>
  <c r="G180" i="70"/>
  <c r="H177" i="70"/>
  <c r="G152" i="70"/>
  <c r="H146" i="70"/>
  <c r="G63" i="69"/>
  <c r="H58" i="69"/>
  <c r="G64" i="69"/>
  <c r="G61" i="69" s="1"/>
  <c r="G100" i="69"/>
  <c r="G72" i="69"/>
  <c r="G48" i="69"/>
  <c r="X41" i="83" s="1"/>
  <c r="G44" i="69"/>
  <c r="X37" i="83" s="1"/>
  <c r="G47" i="69"/>
  <c r="X40" i="83" s="1"/>
  <c r="G45" i="69"/>
  <c r="X38" i="83" s="1"/>
  <c r="G164" i="69"/>
  <c r="H158" i="69"/>
  <c r="H182" i="69"/>
  <c r="G187" i="69"/>
  <c r="H195" i="69"/>
  <c r="G200" i="69"/>
  <c r="H36" i="69"/>
  <c r="H113" i="69" s="1"/>
  <c r="H206" i="69"/>
  <c r="G217" i="69"/>
  <c r="H27" i="69"/>
  <c r="I27" i="69" s="1"/>
  <c r="G29" i="69"/>
  <c r="X22" i="83" s="1"/>
  <c r="G35" i="69"/>
  <c r="G129" i="69"/>
  <c r="X58" i="84" s="1"/>
  <c r="H124" i="69"/>
  <c r="G152" i="69"/>
  <c r="H146" i="69"/>
  <c r="G180" i="69"/>
  <c r="H177" i="69"/>
  <c r="H36" i="63"/>
  <c r="H113" i="63" s="1"/>
  <c r="G164" i="63"/>
  <c r="H158" i="63"/>
  <c r="H206" i="63"/>
  <c r="G217" i="63"/>
  <c r="G97" i="63"/>
  <c r="G108" i="63"/>
  <c r="G104" i="63"/>
  <c r="G32" i="63"/>
  <c r="G112" i="63" s="1"/>
  <c r="H195" i="63"/>
  <c r="G200" i="63"/>
  <c r="G100" i="63"/>
  <c r="G72" i="63"/>
  <c r="G48" i="63"/>
  <c r="W41" i="83" s="1"/>
  <c r="G44" i="63"/>
  <c r="W37" i="83" s="1"/>
  <c r="G47" i="63"/>
  <c r="W40" i="83" s="1"/>
  <c r="G45" i="63"/>
  <c r="W38" i="83" s="1"/>
  <c r="G152" i="63"/>
  <c r="H146" i="63"/>
  <c r="H26" i="63"/>
  <c r="H105" i="63" s="1"/>
  <c r="H182" i="63"/>
  <c r="G187" i="63"/>
  <c r="G129" i="63"/>
  <c r="W58" i="84" s="1"/>
  <c r="H124" i="63"/>
  <c r="G63" i="63"/>
  <c r="H58" i="63"/>
  <c r="G64" i="63"/>
  <c r="G61" i="63" s="1"/>
  <c r="G180" i="63"/>
  <c r="H177" i="63"/>
  <c r="I230" i="60"/>
  <c r="J229" i="60"/>
  <c r="I176" i="60"/>
  <c r="J175" i="60"/>
  <c r="Y173" i="83" l="1"/>
  <c r="Y182" i="83" s="1"/>
  <c r="Z183" i="83" s="1"/>
  <c r="W173" i="83"/>
  <c r="W182" i="83" s="1"/>
  <c r="X183" i="83"/>
  <c r="J95" i="74"/>
  <c r="AD39" i="83"/>
  <c r="AD43" i="83" s="1"/>
  <c r="L129" i="74"/>
  <c r="J32" i="74"/>
  <c r="J112" i="74" s="1"/>
  <c r="L105" i="63"/>
  <c r="L97" i="63"/>
  <c r="L96" i="63"/>
  <c r="L102" i="63"/>
  <c r="L95" i="63"/>
  <c r="L32" i="63"/>
  <c r="L112" i="63" s="1"/>
  <c r="L116" i="63"/>
  <c r="L121" i="63" s="1"/>
  <c r="L104" i="63"/>
  <c r="L108" i="63"/>
  <c r="L111" i="63"/>
  <c r="L106" i="63"/>
  <c r="L92" i="76"/>
  <c r="AC61" i="80"/>
  <c r="Y39" i="82"/>
  <c r="J97" i="74"/>
  <c r="J105" i="74"/>
  <c r="AA183" i="83"/>
  <c r="L93" i="71"/>
  <c r="L26" i="71"/>
  <c r="Y183" i="83"/>
  <c r="H177" i="74"/>
  <c r="AC170" i="83"/>
  <c r="AC173" i="83" s="1"/>
  <c r="AC182" i="83" s="1"/>
  <c r="L93" i="74"/>
  <c r="L26" i="74"/>
  <c r="L111" i="72"/>
  <c r="L95" i="72"/>
  <c r="L97" i="72"/>
  <c r="L96" i="72"/>
  <c r="L105" i="72"/>
  <c r="L106" i="72"/>
  <c r="L104" i="72"/>
  <c r="L102" i="72"/>
  <c r="L32" i="72"/>
  <c r="L112" i="72" s="1"/>
  <c r="L116" i="72"/>
  <c r="L121" i="72" s="1"/>
  <c r="L108" i="72"/>
  <c r="L29" i="71"/>
  <c r="L35" i="71"/>
  <c r="G180" i="75"/>
  <c r="AD170" i="83"/>
  <c r="AD173" i="83" s="1"/>
  <c r="AD182" i="83" s="1"/>
  <c r="AE183" i="83" s="1"/>
  <c r="L26" i="75"/>
  <c r="Y45" i="83"/>
  <c r="Z39" i="83"/>
  <c r="Z43" i="83" s="1"/>
  <c r="Z23" i="83" s="1"/>
  <c r="Z62" i="83" s="1"/>
  <c r="Z67" i="83" s="1"/>
  <c r="AB39" i="82"/>
  <c r="AB61" i="80"/>
  <c r="AE45" i="83"/>
  <c r="Y96" i="84"/>
  <c r="Y249" i="83"/>
  <c r="Z96" i="84"/>
  <c r="Z249" i="83"/>
  <c r="X96" i="84"/>
  <c r="X249" i="83"/>
  <c r="AD96" i="84"/>
  <c r="AD249" i="83"/>
  <c r="W96" i="84"/>
  <c r="W249" i="83"/>
  <c r="AA96" i="84"/>
  <c r="AA249" i="83"/>
  <c r="AB96" i="84"/>
  <c r="AB249" i="83"/>
  <c r="AC96" i="84"/>
  <c r="AC249" i="83"/>
  <c r="AE96" i="84"/>
  <c r="AE249" i="83"/>
  <c r="X67" i="84"/>
  <c r="AB66" i="84"/>
  <c r="AD66" i="84"/>
  <c r="X45" i="83"/>
  <c r="G77" i="63"/>
  <c r="W65" i="83"/>
  <c r="G77" i="76"/>
  <c r="AE65" i="83"/>
  <c r="G77" i="71"/>
  <c r="Z65" i="83"/>
  <c r="G77" i="72"/>
  <c r="AA65" i="83"/>
  <c r="G77" i="74"/>
  <c r="AC70" i="83" s="1"/>
  <c r="AC65" i="83"/>
  <c r="G77" i="73"/>
  <c r="AB65" i="83"/>
  <c r="G77" i="69"/>
  <c r="X70" i="83" s="1"/>
  <c r="X65" i="83"/>
  <c r="G77" i="70"/>
  <c r="Y65" i="83"/>
  <c r="AB45" i="83"/>
  <c r="G77" i="75"/>
  <c r="AD70" i="83" s="1"/>
  <c r="AD65" i="83"/>
  <c r="AA45" i="83"/>
  <c r="AC45" i="83"/>
  <c r="AD45" i="83"/>
  <c r="W45" i="83"/>
  <c r="W39" i="83"/>
  <c r="W43" i="83" s="1"/>
  <c r="AE39" i="83"/>
  <c r="AE43" i="83" s="1"/>
  <c r="AA39" i="83"/>
  <c r="AA43" i="83" s="1"/>
  <c r="AC39" i="83"/>
  <c r="AC43" i="83" s="1"/>
  <c r="AC23" i="83" s="1"/>
  <c r="AC62" i="83" s="1"/>
  <c r="AC67" i="83" s="1"/>
  <c r="AB39" i="83"/>
  <c r="AB43" i="83" s="1"/>
  <c r="X39" i="83"/>
  <c r="X43" i="83" s="1"/>
  <c r="Y39" i="83"/>
  <c r="Y43" i="83" s="1"/>
  <c r="Y23" i="83" s="1"/>
  <c r="Y62" i="83" s="1"/>
  <c r="Y67" i="83" s="1"/>
  <c r="W47" i="84"/>
  <c r="W106" i="83"/>
  <c r="AD43" i="84"/>
  <c r="AD102" i="83"/>
  <c r="W43" i="84"/>
  <c r="W102" i="83"/>
  <c r="H96" i="75"/>
  <c r="H111" i="75"/>
  <c r="AD47" i="84"/>
  <c r="AD106" i="83"/>
  <c r="AD40" i="84"/>
  <c r="AD99" i="83"/>
  <c r="G111" i="76"/>
  <c r="G96" i="76"/>
  <c r="G111" i="70"/>
  <c r="G96" i="70"/>
  <c r="I111" i="75"/>
  <c r="I96" i="75"/>
  <c r="I111" i="72"/>
  <c r="I96" i="72"/>
  <c r="AC43" i="84"/>
  <c r="AC102" i="83"/>
  <c r="Z98" i="83"/>
  <c r="Z39" i="84"/>
  <c r="AC40" i="84"/>
  <c r="AC99" i="83"/>
  <c r="AA43" i="84"/>
  <c r="AA102" i="83"/>
  <c r="AA46" i="84"/>
  <c r="AA105" i="83"/>
  <c r="K96" i="63"/>
  <c r="K111" i="63"/>
  <c r="W34" i="84"/>
  <c r="W89" i="83"/>
  <c r="AC34" i="84"/>
  <c r="AC89" i="83"/>
  <c r="W35" i="84"/>
  <c r="W90" i="83"/>
  <c r="AD98" i="83"/>
  <c r="AD39" i="84"/>
  <c r="G121" i="63"/>
  <c r="W110" i="83" s="1"/>
  <c r="W115" i="83" s="1"/>
  <c r="W51" i="84"/>
  <c r="W56" i="84" s="1"/>
  <c r="J96" i="72"/>
  <c r="J111" i="72"/>
  <c r="H96" i="71"/>
  <c r="H111" i="71"/>
  <c r="I111" i="71"/>
  <c r="I96" i="71"/>
  <c r="G111" i="73"/>
  <c r="G96" i="73"/>
  <c r="I111" i="63"/>
  <c r="I96" i="63"/>
  <c r="J104" i="74"/>
  <c r="G121" i="71"/>
  <c r="Z110" i="83" s="1"/>
  <c r="Z115" i="83" s="1"/>
  <c r="Z51" i="84"/>
  <c r="Z56" i="84" s="1"/>
  <c r="G121" i="74"/>
  <c r="AC110" i="83" s="1"/>
  <c r="AC115" i="83" s="1"/>
  <c r="AC51" i="84"/>
  <c r="AC56" i="84" s="1"/>
  <c r="AC35" i="84"/>
  <c r="AC90" i="83"/>
  <c r="G121" i="72"/>
  <c r="AA110" i="83" s="1"/>
  <c r="AA115" i="83" s="1"/>
  <c r="AA51" i="84"/>
  <c r="AA56" i="84" s="1"/>
  <c r="W46" i="84"/>
  <c r="W49" i="84" s="1"/>
  <c r="W105" i="83"/>
  <c r="W108" i="83" s="1"/>
  <c r="AC105" i="83"/>
  <c r="AC46" i="84"/>
  <c r="W40" i="84"/>
  <c r="W99" i="83"/>
  <c r="G121" i="75"/>
  <c r="AD110" i="83" s="1"/>
  <c r="AD115" i="83" s="1"/>
  <c r="AD51" i="84"/>
  <c r="AD56" i="84" s="1"/>
  <c r="AA35" i="84"/>
  <c r="AA90" i="83"/>
  <c r="AC106" i="83"/>
  <c r="AC47" i="84"/>
  <c r="AC98" i="83"/>
  <c r="AC39" i="84"/>
  <c r="AA39" i="84"/>
  <c r="AA98" i="83"/>
  <c r="Z47" i="84"/>
  <c r="Z106" i="83"/>
  <c r="J111" i="74"/>
  <c r="J96" i="74"/>
  <c r="Z34" i="84"/>
  <c r="Z89" i="83"/>
  <c r="AD34" i="84"/>
  <c r="AD89" i="83"/>
  <c r="H111" i="63"/>
  <c r="H96" i="63"/>
  <c r="W39" i="84"/>
  <c r="W98" i="83"/>
  <c r="AD90" i="83"/>
  <c r="AD35" i="84"/>
  <c r="G111" i="69"/>
  <c r="G96" i="69"/>
  <c r="J96" i="63"/>
  <c r="J111" i="63"/>
  <c r="AA47" i="84"/>
  <c r="AA106" i="83"/>
  <c r="Z40" i="84"/>
  <c r="Z99" i="83"/>
  <c r="Z43" i="84"/>
  <c r="Z102" i="83"/>
  <c r="Z90" i="83"/>
  <c r="Z35" i="84"/>
  <c r="AA40" i="84"/>
  <c r="AA99" i="83"/>
  <c r="H111" i="72"/>
  <c r="H96" i="72"/>
  <c r="J116" i="74"/>
  <c r="K96" i="72"/>
  <c r="K111" i="72"/>
  <c r="Z46" i="84"/>
  <c r="Z105" i="83"/>
  <c r="AD46" i="84"/>
  <c r="AD49" i="84" s="1"/>
  <c r="AD105" i="83"/>
  <c r="AD108" i="83" s="1"/>
  <c r="W70" i="83"/>
  <c r="AE70" i="83"/>
  <c r="AA70" i="83"/>
  <c r="Z70" i="83"/>
  <c r="AB70" i="83"/>
  <c r="Y70" i="83"/>
  <c r="AC70" i="82"/>
  <c r="AA108" i="82"/>
  <c r="AC39" i="82"/>
  <c r="K102" i="63"/>
  <c r="K108" i="63"/>
  <c r="K104" i="63"/>
  <c r="K97" i="63"/>
  <c r="K32" i="63"/>
  <c r="K112" i="63" s="1"/>
  <c r="K116" i="63"/>
  <c r="K121" i="63" s="1"/>
  <c r="K95" i="63"/>
  <c r="K26" i="74"/>
  <c r="K105" i="74" s="1"/>
  <c r="K26" i="71"/>
  <c r="K105" i="71" s="1"/>
  <c r="J269" i="63"/>
  <c r="K266" i="63"/>
  <c r="K129" i="74"/>
  <c r="K35" i="71"/>
  <c r="K29" i="71"/>
  <c r="K26" i="75"/>
  <c r="K105" i="75" s="1"/>
  <c r="K102" i="72"/>
  <c r="K95" i="72"/>
  <c r="K97" i="72"/>
  <c r="K32" i="72"/>
  <c r="K112" i="72" s="1"/>
  <c r="K108" i="72"/>
  <c r="K104" i="72"/>
  <c r="K116" i="72"/>
  <c r="K121" i="72" s="1"/>
  <c r="AE61" i="80"/>
  <c r="AA50" i="80"/>
  <c r="AC90" i="82"/>
  <c r="AC36" i="80"/>
  <c r="I116" i="63"/>
  <c r="AD42" i="82"/>
  <c r="AD40" i="82"/>
  <c r="AD45" i="82" s="1"/>
  <c r="AB89" i="82"/>
  <c r="AB35" i="80"/>
  <c r="AB105" i="82"/>
  <c r="AB47" i="80"/>
  <c r="AE102" i="82"/>
  <c r="AE44" i="80"/>
  <c r="Y102" i="82"/>
  <c r="Y44" i="80"/>
  <c r="J116" i="72"/>
  <c r="J121" i="72" s="1"/>
  <c r="AC99" i="82"/>
  <c r="AC41" i="80"/>
  <c r="AC98" i="82"/>
  <c r="AC40" i="80"/>
  <c r="AB98" i="82"/>
  <c r="AB40" i="80"/>
  <c r="W99" i="82"/>
  <c r="W41" i="80"/>
  <c r="W89" i="82"/>
  <c r="W35" i="80"/>
  <c r="W45" i="82"/>
  <c r="W37" i="82"/>
  <c r="W39" i="82" s="1"/>
  <c r="AD39" i="82"/>
  <c r="Y45" i="82"/>
  <c r="AC42" i="82"/>
  <c r="AC40" i="82"/>
  <c r="AC45" i="82" s="1"/>
  <c r="AB106" i="82"/>
  <c r="AB48" i="80"/>
  <c r="X45" i="82"/>
  <c r="AB90" i="82"/>
  <c r="AB36" i="80"/>
  <c r="AE98" i="82"/>
  <c r="AE40" i="80"/>
  <c r="Y106" i="82"/>
  <c r="Y108" i="82" s="1"/>
  <c r="Y48" i="80"/>
  <c r="Y50" i="80" s="1"/>
  <c r="AC102" i="82"/>
  <c r="AC44" i="80"/>
  <c r="I116" i="75"/>
  <c r="AB110" i="82"/>
  <c r="AB115" i="82" s="1"/>
  <c r="AB52" i="80"/>
  <c r="AB57" i="80" s="1"/>
  <c r="AD65" i="82"/>
  <c r="H104" i="72"/>
  <c r="AE106" i="82"/>
  <c r="AE108" i="82" s="1"/>
  <c r="AE48" i="80"/>
  <c r="AE50" i="80" s="1"/>
  <c r="AE90" i="82"/>
  <c r="AE36" i="80"/>
  <c r="Y89" i="82"/>
  <c r="Y35" i="80"/>
  <c r="Y90" i="82"/>
  <c r="Y36" i="80"/>
  <c r="Y60" i="80"/>
  <c r="Y61" i="80" s="1"/>
  <c r="AC106" i="82"/>
  <c r="AC48" i="80"/>
  <c r="AD60" i="80"/>
  <c r="AD61" i="80" s="1"/>
  <c r="Z60" i="80"/>
  <c r="Z61" i="80" s="1"/>
  <c r="W102" i="82"/>
  <c r="W44" i="80"/>
  <c r="AB45" i="82"/>
  <c r="I108" i="72"/>
  <c r="AB102" i="82"/>
  <c r="AB44" i="80"/>
  <c r="AB65" i="82"/>
  <c r="X39" i="82"/>
  <c r="AE39" i="82"/>
  <c r="AA39" i="82"/>
  <c r="Z65" i="82"/>
  <c r="AC105" i="82"/>
  <c r="AC47" i="80"/>
  <c r="Y110" i="82"/>
  <c r="Y115" i="82" s="1"/>
  <c r="Y52" i="80"/>
  <c r="Y57" i="80" s="1"/>
  <c r="W60" i="80"/>
  <c r="W61" i="80" s="1"/>
  <c r="J116" i="63"/>
  <c r="W90" i="82"/>
  <c r="W36" i="80"/>
  <c r="W98" i="82"/>
  <c r="W40" i="80"/>
  <c r="I36" i="70"/>
  <c r="I113" i="70" s="1"/>
  <c r="Z42" i="82"/>
  <c r="Z46" i="82" s="1"/>
  <c r="Z43" i="82" s="1"/>
  <c r="Z24" i="82" s="1"/>
  <c r="Z23" i="82" s="1"/>
  <c r="Z62" i="82" s="1"/>
  <c r="Z67" i="82" s="1"/>
  <c r="Z41" i="82"/>
  <c r="Z45" i="82" s="1"/>
  <c r="AA65" i="82"/>
  <c r="X60" i="80"/>
  <c r="X61" i="80" s="1"/>
  <c r="AA60" i="80"/>
  <c r="AA61" i="80" s="1"/>
  <c r="AE89" i="82"/>
  <c r="AE35" i="80"/>
  <c r="AE99" i="82"/>
  <c r="AE41" i="80"/>
  <c r="Y99" i="82"/>
  <c r="Y41" i="80"/>
  <c r="Y98" i="82"/>
  <c r="Y40" i="80"/>
  <c r="AE110" i="82"/>
  <c r="AE115" i="82" s="1"/>
  <c r="AE52" i="80"/>
  <c r="AE57" i="80" s="1"/>
  <c r="AC89" i="82"/>
  <c r="AC35" i="80"/>
  <c r="I116" i="71"/>
  <c r="AB99" i="82"/>
  <c r="AB41" i="80"/>
  <c r="W110" i="82"/>
  <c r="W115" i="82" s="1"/>
  <c r="W52" i="80"/>
  <c r="W57" i="80" s="1"/>
  <c r="W106" i="82"/>
  <c r="W108" i="82" s="1"/>
  <c r="W48" i="80"/>
  <c r="W50" i="80" s="1"/>
  <c r="Y65" i="82"/>
  <c r="X65" i="82"/>
  <c r="AE65" i="82"/>
  <c r="AA41" i="82"/>
  <c r="AA45" i="82" s="1"/>
  <c r="W65" i="82"/>
  <c r="AC110" i="82"/>
  <c r="AC115" i="82" s="1"/>
  <c r="AC52" i="80"/>
  <c r="AC57" i="80" s="1"/>
  <c r="H95" i="72"/>
  <c r="H97" i="72"/>
  <c r="X42" i="82"/>
  <c r="G49" i="73"/>
  <c r="AB42" i="83" s="1"/>
  <c r="I36" i="76"/>
  <c r="I113" i="76" s="1"/>
  <c r="I36" i="74"/>
  <c r="I113" i="74" s="1"/>
  <c r="X64" i="82"/>
  <c r="H47" i="75"/>
  <c r="H72" i="75"/>
  <c r="H77" i="75" s="1"/>
  <c r="G49" i="76"/>
  <c r="AE42" i="83" s="1"/>
  <c r="H32" i="72"/>
  <c r="H112" i="72" s="1"/>
  <c r="H116" i="72"/>
  <c r="H121" i="72" s="1"/>
  <c r="G152" i="71"/>
  <c r="H146" i="74"/>
  <c r="I146" i="74" s="1"/>
  <c r="G49" i="74"/>
  <c r="AC42" i="83" s="1"/>
  <c r="W42" i="82"/>
  <c r="H47" i="69"/>
  <c r="H72" i="72"/>
  <c r="H77" i="72" s="1"/>
  <c r="G49" i="63"/>
  <c r="W42" i="83" s="1"/>
  <c r="G49" i="72"/>
  <c r="AA42" i="83" s="1"/>
  <c r="G49" i="69"/>
  <c r="X42" i="83" s="1"/>
  <c r="G49" i="70"/>
  <c r="Y42" i="83" s="1"/>
  <c r="I58" i="75"/>
  <c r="I60" i="75" s="1"/>
  <c r="H60" i="75"/>
  <c r="H64" i="75" s="1"/>
  <c r="H61" i="75" s="1"/>
  <c r="Y42" i="82"/>
  <c r="Y46" i="82" s="1"/>
  <c r="Y43" i="82" s="1"/>
  <c r="Y24" i="82" s="1"/>
  <c r="Y23" i="82" s="1"/>
  <c r="Y62" i="82" s="1"/>
  <c r="Y67" i="82" s="1"/>
  <c r="I58" i="63"/>
  <c r="I60" i="63" s="1"/>
  <c r="H60" i="63"/>
  <c r="H64" i="63" s="1"/>
  <c r="H61" i="63" s="1"/>
  <c r="I58" i="71"/>
  <c r="I60" i="71" s="1"/>
  <c r="H60" i="71"/>
  <c r="H64" i="71" s="1"/>
  <c r="H61" i="71" s="1"/>
  <c r="I58" i="72"/>
  <c r="I60" i="72" s="1"/>
  <c r="H60" i="72"/>
  <c r="H64" i="72" s="1"/>
  <c r="H61" i="72" s="1"/>
  <c r="I58" i="73"/>
  <c r="I60" i="73" s="1"/>
  <c r="H60" i="73"/>
  <c r="H64" i="73" s="1"/>
  <c r="H61" i="73" s="1"/>
  <c r="H45" i="75"/>
  <c r="H46" i="75" s="1"/>
  <c r="H99" i="75" s="1"/>
  <c r="H100" i="75"/>
  <c r="I58" i="76"/>
  <c r="I60" i="76" s="1"/>
  <c r="H60" i="76"/>
  <c r="H64" i="76" s="1"/>
  <c r="H61" i="76" s="1"/>
  <c r="AB42" i="82"/>
  <c r="AA42" i="82"/>
  <c r="I58" i="69"/>
  <c r="I60" i="69" s="1"/>
  <c r="H60" i="69"/>
  <c r="H64" i="69" s="1"/>
  <c r="H61" i="69" s="1"/>
  <c r="I58" i="70"/>
  <c r="I60" i="70" s="1"/>
  <c r="H60" i="70"/>
  <c r="H64" i="70" s="1"/>
  <c r="H61" i="70" s="1"/>
  <c r="G49" i="71"/>
  <c r="Z42" i="83" s="1"/>
  <c r="G180" i="74"/>
  <c r="G189" i="74" s="1"/>
  <c r="I58" i="74"/>
  <c r="I60" i="74" s="1"/>
  <c r="H60" i="74"/>
  <c r="H64" i="74" s="1"/>
  <c r="H61" i="74" s="1"/>
  <c r="H48" i="75"/>
  <c r="G49" i="75"/>
  <c r="AD42" i="83" s="1"/>
  <c r="AE42" i="82"/>
  <c r="AD22" i="80"/>
  <c r="Y22" i="80"/>
  <c r="H108" i="72"/>
  <c r="I32" i="72"/>
  <c r="I112" i="72" s="1"/>
  <c r="I116" i="72"/>
  <c r="I121" i="72" s="1"/>
  <c r="I97" i="72"/>
  <c r="I104" i="72"/>
  <c r="H45" i="74"/>
  <c r="H46" i="74" s="1"/>
  <c r="H48" i="76"/>
  <c r="H48" i="69"/>
  <c r="H48" i="74"/>
  <c r="H100" i="76"/>
  <c r="H72" i="70"/>
  <c r="H77" i="70" s="1"/>
  <c r="H45" i="63"/>
  <c r="H46" i="63" s="1"/>
  <c r="H71" i="63" s="1"/>
  <c r="H45" i="71"/>
  <c r="H46" i="71" s="1"/>
  <c r="H98" i="71" s="1"/>
  <c r="H45" i="73"/>
  <c r="H46" i="73" s="1"/>
  <c r="H71" i="73" s="1"/>
  <c r="H48" i="63"/>
  <c r="H72" i="71"/>
  <c r="H77" i="71" s="1"/>
  <c r="H177" i="75"/>
  <c r="H180" i="75" s="1"/>
  <c r="H100" i="63"/>
  <c r="H100" i="69"/>
  <c r="H47" i="70"/>
  <c r="H45" i="72"/>
  <c r="H46" i="72" s="1"/>
  <c r="H98" i="72" s="1"/>
  <c r="H100" i="74"/>
  <c r="H45" i="76"/>
  <c r="H46" i="76" s="1"/>
  <c r="I129" i="74"/>
  <c r="I95" i="72"/>
  <c r="H72" i="63"/>
  <c r="H77" i="63" s="1"/>
  <c r="H45" i="69"/>
  <c r="H46" i="69" s="1"/>
  <c r="H45" i="70"/>
  <c r="H46" i="70" s="1"/>
  <c r="H100" i="70"/>
  <c r="H47" i="71"/>
  <c r="H48" i="72"/>
  <c r="H100" i="72"/>
  <c r="H47" i="74"/>
  <c r="H47" i="76"/>
  <c r="H47" i="63"/>
  <c r="H72" i="69"/>
  <c r="H77" i="69" s="1"/>
  <c r="H48" i="70"/>
  <c r="H48" i="71"/>
  <c r="H100" i="71"/>
  <c r="H47" i="72"/>
  <c r="H100" i="73"/>
  <c r="H72" i="74"/>
  <c r="H77" i="74" s="1"/>
  <c r="H72" i="76"/>
  <c r="H77" i="76" s="1"/>
  <c r="H217" i="63"/>
  <c r="H256" i="63" s="1"/>
  <c r="I206" i="63"/>
  <c r="J27" i="69"/>
  <c r="K27" i="69" s="1"/>
  <c r="L27" i="69" s="1"/>
  <c r="I29" i="69"/>
  <c r="I35" i="69"/>
  <c r="J27" i="74"/>
  <c r="K27" i="74" s="1"/>
  <c r="L27" i="74" s="1"/>
  <c r="I29" i="74"/>
  <c r="I35" i="74"/>
  <c r="H26" i="70"/>
  <c r="H105" i="70" s="1"/>
  <c r="I24" i="70"/>
  <c r="G230" i="75"/>
  <c r="H223" i="75"/>
  <c r="G230" i="72"/>
  <c r="H223" i="72"/>
  <c r="I269" i="74"/>
  <c r="J266" i="74"/>
  <c r="I57" i="71"/>
  <c r="I64" i="71" s="1"/>
  <c r="I61" i="71" s="1"/>
  <c r="J55" i="71"/>
  <c r="J55" i="69"/>
  <c r="I57" i="69"/>
  <c r="I57" i="63"/>
  <c r="J55" i="63"/>
  <c r="H121" i="74"/>
  <c r="I57" i="75"/>
  <c r="I64" i="75" s="1"/>
  <c r="I61" i="75" s="1"/>
  <c r="J55" i="75"/>
  <c r="G136" i="75"/>
  <c r="H131" i="75"/>
  <c r="I269" i="75"/>
  <c r="J266" i="75"/>
  <c r="G108" i="73"/>
  <c r="G97" i="73"/>
  <c r="G104" i="73"/>
  <c r="G32" i="73"/>
  <c r="G112" i="73" s="1"/>
  <c r="G116" i="73"/>
  <c r="J32" i="63"/>
  <c r="J112" i="63" s="1"/>
  <c r="J95" i="63"/>
  <c r="J97" i="63"/>
  <c r="J104" i="63"/>
  <c r="J108" i="63"/>
  <c r="H129" i="63"/>
  <c r="I124" i="63"/>
  <c r="H152" i="63"/>
  <c r="H153" i="63" s="1"/>
  <c r="H250" i="63" s="1"/>
  <c r="I146" i="63"/>
  <c r="H164" i="63"/>
  <c r="H165" i="63" s="1"/>
  <c r="H251" i="63" s="1"/>
  <c r="I158" i="63"/>
  <c r="H180" i="69"/>
  <c r="I177" i="69"/>
  <c r="H129" i="69"/>
  <c r="I124" i="69"/>
  <c r="H187" i="69"/>
  <c r="I182" i="69"/>
  <c r="J58" i="69"/>
  <c r="H180" i="70"/>
  <c r="I177" i="70"/>
  <c r="H187" i="70"/>
  <c r="I182" i="70"/>
  <c r="J27" i="70"/>
  <c r="K27" i="70" s="1"/>
  <c r="L27" i="70" s="1"/>
  <c r="I29" i="70"/>
  <c r="I35" i="70"/>
  <c r="H187" i="71"/>
  <c r="I182" i="71"/>
  <c r="H152" i="71"/>
  <c r="I146" i="71"/>
  <c r="H200" i="71"/>
  <c r="H255" i="71" s="1"/>
  <c r="I195" i="71"/>
  <c r="H200" i="72"/>
  <c r="H255" i="72" s="1"/>
  <c r="I195" i="72"/>
  <c r="J27" i="72"/>
  <c r="K27" i="72" s="1"/>
  <c r="L27" i="72" s="1"/>
  <c r="I29" i="72"/>
  <c r="I35" i="72"/>
  <c r="H47" i="73"/>
  <c r="J27" i="73"/>
  <c r="K27" i="73" s="1"/>
  <c r="L27" i="73" s="1"/>
  <c r="I29" i="73"/>
  <c r="I35" i="73"/>
  <c r="H152" i="73"/>
  <c r="H153" i="73" s="1"/>
  <c r="H250" i="73" s="1"/>
  <c r="I146" i="73"/>
  <c r="H180" i="74"/>
  <c r="I177" i="74"/>
  <c r="H187" i="75"/>
  <c r="I182" i="75"/>
  <c r="H152" i="75"/>
  <c r="H153" i="75" s="1"/>
  <c r="H250" i="75" s="1"/>
  <c r="I146" i="75"/>
  <c r="J27" i="76"/>
  <c r="K27" i="76" s="1"/>
  <c r="L27" i="76" s="1"/>
  <c r="I29" i="76"/>
  <c r="I35" i="76"/>
  <c r="H187" i="76"/>
  <c r="I182" i="76"/>
  <c r="H116" i="71"/>
  <c r="H121" i="71" s="1"/>
  <c r="H26" i="69"/>
  <c r="H105" i="69" s="1"/>
  <c r="I24" i="69"/>
  <c r="H223" i="76"/>
  <c r="G230" i="76"/>
  <c r="J266" i="76"/>
  <c r="I269" i="76"/>
  <c r="J36" i="74"/>
  <c r="J113" i="74" s="1"/>
  <c r="I269" i="69"/>
  <c r="J266" i="69"/>
  <c r="J26" i="71"/>
  <c r="J105" i="71" s="1"/>
  <c r="I57" i="76"/>
  <c r="I64" i="76" s="1"/>
  <c r="I61" i="76" s="1"/>
  <c r="J55" i="76"/>
  <c r="H131" i="73"/>
  <c r="G136" i="73"/>
  <c r="AB59" i="84" s="1"/>
  <c r="G230" i="74"/>
  <c r="H223" i="74"/>
  <c r="J55" i="74"/>
  <c r="I57" i="74"/>
  <c r="I269" i="73"/>
  <c r="J266" i="73"/>
  <c r="J55" i="70"/>
  <c r="I57" i="70"/>
  <c r="H131" i="71"/>
  <c r="G136" i="71"/>
  <c r="I24" i="73"/>
  <c r="H26" i="73"/>
  <c r="H105" i="73" s="1"/>
  <c r="I32" i="75"/>
  <c r="I112" i="75" s="1"/>
  <c r="I95" i="75"/>
  <c r="I108" i="75"/>
  <c r="I97" i="75"/>
  <c r="I104" i="75"/>
  <c r="H180" i="63"/>
  <c r="I177" i="63"/>
  <c r="H116" i="63"/>
  <c r="H121" i="63" s="1"/>
  <c r="I36" i="69"/>
  <c r="I113" i="69" s="1"/>
  <c r="H217" i="70"/>
  <c r="H256" i="70" s="1"/>
  <c r="I206" i="70"/>
  <c r="H129" i="72"/>
  <c r="I124" i="72"/>
  <c r="H187" i="73"/>
  <c r="I182" i="73"/>
  <c r="H217" i="75"/>
  <c r="H256" i="75" s="1"/>
  <c r="I206" i="75"/>
  <c r="I26" i="76"/>
  <c r="I105" i="76" s="1"/>
  <c r="J25" i="76"/>
  <c r="K25" i="76" s="1"/>
  <c r="L25" i="76" s="1"/>
  <c r="L93" i="76" s="1"/>
  <c r="H200" i="76"/>
  <c r="H255" i="76" s="1"/>
  <c r="I195" i="76"/>
  <c r="H200" i="63"/>
  <c r="H255" i="63" s="1"/>
  <c r="I195" i="63"/>
  <c r="H217" i="69"/>
  <c r="H256" i="69" s="1"/>
  <c r="I206" i="69"/>
  <c r="H200" i="69"/>
  <c r="H255" i="69" s="1"/>
  <c r="I195" i="69"/>
  <c r="H164" i="69"/>
  <c r="H165" i="69" s="1"/>
  <c r="H251" i="69" s="1"/>
  <c r="I158" i="69"/>
  <c r="H152" i="70"/>
  <c r="H153" i="70" s="1"/>
  <c r="H250" i="70" s="1"/>
  <c r="I146" i="70"/>
  <c r="H200" i="70"/>
  <c r="H255" i="70" s="1"/>
  <c r="I195" i="70"/>
  <c r="H217" i="71"/>
  <c r="H256" i="71" s="1"/>
  <c r="I206" i="71"/>
  <c r="H95" i="71"/>
  <c r="H104" i="71"/>
  <c r="J58" i="71"/>
  <c r="H217" i="72"/>
  <c r="H256" i="72" s="1"/>
  <c r="I206" i="72"/>
  <c r="H48" i="73"/>
  <c r="H217" i="73"/>
  <c r="H256" i="73" s="1"/>
  <c r="I206" i="73"/>
  <c r="H200" i="73"/>
  <c r="H255" i="73" s="1"/>
  <c r="I195" i="73"/>
  <c r="H217" i="74"/>
  <c r="H256" i="74" s="1"/>
  <c r="I206" i="74"/>
  <c r="H200" i="74"/>
  <c r="H255" i="74" s="1"/>
  <c r="I195" i="74"/>
  <c r="H200" i="75"/>
  <c r="H255" i="75" s="1"/>
  <c r="I195" i="75"/>
  <c r="I36" i="75"/>
  <c r="I113" i="75" s="1"/>
  <c r="I36" i="72"/>
  <c r="I113" i="72" s="1"/>
  <c r="J97" i="72"/>
  <c r="J108" i="72"/>
  <c r="J32" i="72"/>
  <c r="J112" i="72" s="1"/>
  <c r="J95" i="72"/>
  <c r="J104" i="72"/>
  <c r="G136" i="70"/>
  <c r="H131" i="70"/>
  <c r="H124" i="73"/>
  <c r="G129" i="73"/>
  <c r="AB58" i="84" s="1"/>
  <c r="I269" i="71"/>
  <c r="J266" i="71"/>
  <c r="G136" i="74"/>
  <c r="H131" i="74"/>
  <c r="I32" i="71"/>
  <c r="I112" i="71" s="1"/>
  <c r="I104" i="71"/>
  <c r="I95" i="71"/>
  <c r="I97" i="71"/>
  <c r="I108" i="71"/>
  <c r="J26" i="75"/>
  <c r="J105" i="75" s="1"/>
  <c r="J129" i="74"/>
  <c r="I57" i="72"/>
  <c r="J55" i="72"/>
  <c r="J35" i="71"/>
  <c r="J29" i="71"/>
  <c r="H223" i="70"/>
  <c r="G230" i="70"/>
  <c r="H124" i="76"/>
  <c r="G129" i="76"/>
  <c r="AE58" i="84" s="1"/>
  <c r="H129" i="71"/>
  <c r="I124" i="71"/>
  <c r="H187" i="72"/>
  <c r="I182" i="72"/>
  <c r="H187" i="74"/>
  <c r="I182" i="74"/>
  <c r="H187" i="63"/>
  <c r="I182" i="63"/>
  <c r="I36" i="63"/>
  <c r="I113" i="63" s="1"/>
  <c r="H152" i="69"/>
  <c r="H153" i="69" s="1"/>
  <c r="H250" i="69" s="1"/>
  <c r="I146" i="69"/>
  <c r="H129" i="70"/>
  <c r="I124" i="70"/>
  <c r="H180" i="71"/>
  <c r="I177" i="71"/>
  <c r="H97" i="71"/>
  <c r="H108" i="71"/>
  <c r="I36" i="71"/>
  <c r="I113" i="71" s="1"/>
  <c r="H72" i="73"/>
  <c r="H77" i="73" s="1"/>
  <c r="I63" i="73"/>
  <c r="I36" i="73"/>
  <c r="I113" i="73" s="1"/>
  <c r="H180" i="73"/>
  <c r="I177" i="73"/>
  <c r="H116" i="75"/>
  <c r="H121" i="75" s="1"/>
  <c r="J27" i="75"/>
  <c r="K27" i="75" s="1"/>
  <c r="L27" i="75" s="1"/>
  <c r="I29" i="75"/>
  <c r="I35" i="75"/>
  <c r="H129" i="75"/>
  <c r="I124" i="75"/>
  <c r="H217" i="76"/>
  <c r="H256" i="76" s="1"/>
  <c r="I206" i="76"/>
  <c r="H180" i="76"/>
  <c r="I177" i="76"/>
  <c r="H32" i="71"/>
  <c r="H112" i="71" s="1"/>
  <c r="H223" i="63"/>
  <c r="G230" i="63"/>
  <c r="I269" i="70"/>
  <c r="J266" i="70"/>
  <c r="H223" i="73"/>
  <c r="G230" i="73"/>
  <c r="H223" i="71"/>
  <c r="G230" i="71"/>
  <c r="J55" i="73"/>
  <c r="I57" i="73"/>
  <c r="I64" i="73" s="1"/>
  <c r="I61" i="73" s="1"/>
  <c r="I269" i="72"/>
  <c r="J266" i="72"/>
  <c r="H131" i="63"/>
  <c r="G136" i="63"/>
  <c r="I32" i="63"/>
  <c r="I112" i="63" s="1"/>
  <c r="I97" i="63"/>
  <c r="I104" i="63"/>
  <c r="I108" i="63"/>
  <c r="I95" i="63"/>
  <c r="H223" i="69"/>
  <c r="G230" i="69"/>
  <c r="G97" i="69"/>
  <c r="G104" i="69"/>
  <c r="G32" i="69"/>
  <c r="G112" i="69" s="1"/>
  <c r="G116" i="69"/>
  <c r="G108" i="69"/>
  <c r="G116" i="76"/>
  <c r="G116" i="70"/>
  <c r="H32" i="63"/>
  <c r="H112" i="63" s="1"/>
  <c r="H32" i="75"/>
  <c r="H112" i="75" s="1"/>
  <c r="G46" i="63"/>
  <c r="G46" i="71"/>
  <c r="G46" i="70"/>
  <c r="G71" i="70" s="1"/>
  <c r="G46" i="74"/>
  <c r="H146" i="76"/>
  <c r="G152" i="76"/>
  <c r="G180" i="72"/>
  <c r="H177" i="72"/>
  <c r="G104" i="70"/>
  <c r="G97" i="70"/>
  <c r="G108" i="70"/>
  <c r="G32" i="70"/>
  <c r="G112" i="70" s="1"/>
  <c r="G152" i="72"/>
  <c r="H146" i="72"/>
  <c r="H29" i="76"/>
  <c r="H35" i="76"/>
  <c r="G164" i="76"/>
  <c r="H158" i="76"/>
  <c r="H26" i="76"/>
  <c r="H105" i="76" s="1"/>
  <c r="G46" i="76"/>
  <c r="H63" i="76"/>
  <c r="G52" i="76"/>
  <c r="G97" i="76"/>
  <c r="G108" i="76"/>
  <c r="G104" i="76"/>
  <c r="G32" i="76"/>
  <c r="G112" i="76" s="1"/>
  <c r="G189" i="76"/>
  <c r="H131" i="76"/>
  <c r="G136" i="76"/>
  <c r="AE59" i="84" s="1"/>
  <c r="H108" i="75"/>
  <c r="H104" i="75"/>
  <c r="H97" i="75"/>
  <c r="H95" i="75"/>
  <c r="G52" i="75"/>
  <c r="G189" i="75"/>
  <c r="H63" i="75"/>
  <c r="G164" i="75"/>
  <c r="H158" i="75"/>
  <c r="H35" i="75"/>
  <c r="H29" i="75"/>
  <c r="G46" i="75"/>
  <c r="G164" i="74"/>
  <c r="H158" i="74"/>
  <c r="H29" i="74"/>
  <c r="H35" i="74"/>
  <c r="H63" i="74"/>
  <c r="G52" i="74"/>
  <c r="G189" i="73"/>
  <c r="G46" i="73"/>
  <c r="G52" i="73"/>
  <c r="H29" i="73"/>
  <c r="H35" i="73"/>
  <c r="H63" i="73"/>
  <c r="G164" i="73"/>
  <c r="H158" i="73"/>
  <c r="G46" i="72"/>
  <c r="G52" i="72"/>
  <c r="H63" i="72"/>
  <c r="H35" i="72"/>
  <c r="H29" i="72"/>
  <c r="G164" i="72"/>
  <c r="H158" i="72"/>
  <c r="H131" i="72"/>
  <c r="G136" i="72"/>
  <c r="H63" i="71"/>
  <c r="G164" i="71"/>
  <c r="H158" i="71"/>
  <c r="G189" i="71"/>
  <c r="G52" i="71"/>
  <c r="G189" i="70"/>
  <c r="H63" i="70"/>
  <c r="H29" i="70"/>
  <c r="H35" i="70"/>
  <c r="G164" i="70"/>
  <c r="H158" i="70"/>
  <c r="G52" i="70"/>
  <c r="G52" i="69"/>
  <c r="H131" i="69"/>
  <c r="G136" i="69"/>
  <c r="H63" i="69"/>
  <c r="G189" i="69"/>
  <c r="H35" i="69"/>
  <c r="H29" i="69"/>
  <c r="G46" i="69"/>
  <c r="H108" i="63"/>
  <c r="H104" i="63"/>
  <c r="H97" i="63"/>
  <c r="H95" i="63"/>
  <c r="G189" i="63"/>
  <c r="G52" i="63"/>
  <c r="W22" i="80"/>
  <c r="W64" i="82"/>
  <c r="H63" i="63"/>
  <c r="I231" i="60"/>
  <c r="J230" i="60"/>
  <c r="I177" i="60"/>
  <c r="J176" i="60"/>
  <c r="Z49" i="84" l="1"/>
  <c r="AA46" i="82"/>
  <c r="AA43" i="82" s="1"/>
  <c r="AA24" i="82" s="1"/>
  <c r="AA23" i="82" s="1"/>
  <c r="AA62" i="82" s="1"/>
  <c r="AA67" i="82" s="1"/>
  <c r="J36" i="70"/>
  <c r="J113" i="70" s="1"/>
  <c r="W46" i="82"/>
  <c r="W43" i="82" s="1"/>
  <c r="W24" i="82" s="1"/>
  <c r="W23" i="82" s="1"/>
  <c r="W62" i="82" s="1"/>
  <c r="W67" i="82" s="1"/>
  <c r="AC46" i="82"/>
  <c r="AC43" i="82" s="1"/>
  <c r="AC24" i="82" s="1"/>
  <c r="AC23" i="82" s="1"/>
  <c r="AC62" i="82" s="1"/>
  <c r="AC67" i="82" s="1"/>
  <c r="AB60" i="84"/>
  <c r="AB46" i="82"/>
  <c r="AB43" i="82" s="1"/>
  <c r="AB24" i="82" s="1"/>
  <c r="AB23" i="82" s="1"/>
  <c r="AB62" i="82" s="1"/>
  <c r="AB67" i="82" s="1"/>
  <c r="L96" i="75"/>
  <c r="L97" i="75"/>
  <c r="L108" i="75"/>
  <c r="L116" i="75"/>
  <c r="L121" i="75" s="1"/>
  <c r="L105" i="75"/>
  <c r="L102" i="75"/>
  <c r="L106" i="75"/>
  <c r="L32" i="75"/>
  <c r="L112" i="75" s="1"/>
  <c r="L111" i="75"/>
  <c r="L95" i="75"/>
  <c r="L104" i="75"/>
  <c r="AC183" i="83"/>
  <c r="AD183" i="83"/>
  <c r="I64" i="70"/>
  <c r="I61" i="70" s="1"/>
  <c r="I64" i="74"/>
  <c r="I61" i="74" s="1"/>
  <c r="L29" i="74"/>
  <c r="L35" i="74"/>
  <c r="L116" i="71"/>
  <c r="L121" i="71" s="1"/>
  <c r="L105" i="71"/>
  <c r="L102" i="71"/>
  <c r="L108" i="71"/>
  <c r="L96" i="71"/>
  <c r="L111" i="71"/>
  <c r="L95" i="71"/>
  <c r="L97" i="71"/>
  <c r="L106" i="71"/>
  <c r="L32" i="71"/>
  <c r="L112" i="71" s="1"/>
  <c r="L104" i="71"/>
  <c r="L29" i="70"/>
  <c r="L35" i="70"/>
  <c r="I64" i="63"/>
  <c r="I61" i="63" s="1"/>
  <c r="L106" i="74"/>
  <c r="L104" i="74"/>
  <c r="L97" i="74"/>
  <c r="L111" i="74"/>
  <c r="L102" i="74"/>
  <c r="L96" i="74"/>
  <c r="L32" i="74"/>
  <c r="L112" i="74" s="1"/>
  <c r="L116" i="74"/>
  <c r="L121" i="74" s="1"/>
  <c r="L105" i="74"/>
  <c r="L108" i="74"/>
  <c r="L95" i="74"/>
  <c r="L29" i="76"/>
  <c r="L35" i="76"/>
  <c r="L29" i="69"/>
  <c r="L35" i="69"/>
  <c r="K269" i="63"/>
  <c r="L266" i="63"/>
  <c r="L269" i="63" s="1"/>
  <c r="L29" i="75"/>
  <c r="L35" i="75"/>
  <c r="I64" i="72"/>
  <c r="I61" i="72" s="1"/>
  <c r="L29" i="73"/>
  <c r="L35" i="73"/>
  <c r="L29" i="72"/>
  <c r="L35" i="72"/>
  <c r="I64" i="69"/>
  <c r="I61" i="69" s="1"/>
  <c r="AC50" i="80"/>
  <c r="L26" i="76"/>
  <c r="H79" i="63"/>
  <c r="Y64" i="83"/>
  <c r="Y63" i="83" s="1"/>
  <c r="G79" i="70"/>
  <c r="H79" i="73"/>
  <c r="AB97" i="84"/>
  <c r="AB250" i="83"/>
  <c r="W97" i="84"/>
  <c r="W250" i="83"/>
  <c r="Y97" i="84"/>
  <c r="Y250" i="83"/>
  <c r="AE97" i="84"/>
  <c r="AE250" i="83"/>
  <c r="Z97" i="84"/>
  <c r="Z250" i="83"/>
  <c r="AC250" i="83"/>
  <c r="AC97" i="84"/>
  <c r="AA97" i="84"/>
  <c r="AA250" i="83"/>
  <c r="X97" i="84"/>
  <c r="X250" i="83"/>
  <c r="AD97" i="84"/>
  <c r="AD250" i="83"/>
  <c r="W248" i="83"/>
  <c r="W95" i="84"/>
  <c r="Z248" i="83"/>
  <c r="Z95" i="84"/>
  <c r="AB95" i="84"/>
  <c r="AB248" i="83"/>
  <c r="AC95" i="84"/>
  <c r="AC248" i="83"/>
  <c r="AA95" i="84"/>
  <c r="AA248" i="83"/>
  <c r="AD248" i="83"/>
  <c r="AD95" i="84"/>
  <c r="X95" i="84"/>
  <c r="X248" i="83"/>
  <c r="Y95" i="84"/>
  <c r="Y248" i="83"/>
  <c r="AE248" i="83"/>
  <c r="AE95" i="84"/>
  <c r="AC94" i="84"/>
  <c r="AC247" i="83"/>
  <c r="W247" i="83"/>
  <c r="W94" i="84"/>
  <c r="Y94" i="84"/>
  <c r="Y98" i="84" s="1"/>
  <c r="Y247" i="83"/>
  <c r="Y251" i="83" s="1"/>
  <c r="AC67" i="84"/>
  <c r="W67" i="84"/>
  <c r="AD67" i="84"/>
  <c r="AE67" i="84"/>
  <c r="X244" i="83"/>
  <c r="X91" i="84"/>
  <c r="X66" i="84"/>
  <c r="AC66" i="84"/>
  <c r="AD90" i="84"/>
  <c r="AD243" i="83"/>
  <c r="W66" i="84"/>
  <c r="Y66" i="84"/>
  <c r="Z66" i="84"/>
  <c r="AB243" i="83"/>
  <c r="AB90" i="84"/>
  <c r="G138" i="72"/>
  <c r="AA59" i="84"/>
  <c r="AA60" i="84" s="1"/>
  <c r="G138" i="71"/>
  <c r="Z59" i="84"/>
  <c r="Z60" i="84" s="1"/>
  <c r="G138" i="74"/>
  <c r="AC59" i="84"/>
  <c r="AC60" i="84" s="1"/>
  <c r="G138" i="63"/>
  <c r="W59" i="84"/>
  <c r="W60" i="84" s="1"/>
  <c r="G138" i="70"/>
  <c r="Y59" i="84"/>
  <c r="Y60" i="84" s="1"/>
  <c r="G138" i="69"/>
  <c r="X59" i="84"/>
  <c r="X60" i="84" s="1"/>
  <c r="AE60" i="84"/>
  <c r="G138" i="75"/>
  <c r="AD59" i="84"/>
  <c r="AD60" i="84" s="1"/>
  <c r="H49" i="74"/>
  <c r="H53" i="74" s="1"/>
  <c r="H50" i="74" s="1"/>
  <c r="H31" i="74" s="1"/>
  <c r="H30" i="74" s="1"/>
  <c r="X40" i="84"/>
  <c r="X99" i="83"/>
  <c r="G121" i="73"/>
  <c r="AB110" i="83" s="1"/>
  <c r="AB115" i="83" s="1"/>
  <c r="AB51" i="84"/>
  <c r="AB56" i="84" s="1"/>
  <c r="AE39" i="84"/>
  <c r="AE98" i="83"/>
  <c r="G121" i="69"/>
  <c r="X110" i="83" s="1"/>
  <c r="X115" i="83" s="1"/>
  <c r="X51" i="84"/>
  <c r="X56" i="84" s="1"/>
  <c r="AB106" i="83"/>
  <c r="AB47" i="84"/>
  <c r="K96" i="75"/>
  <c r="K111" i="75"/>
  <c r="Y46" i="84"/>
  <c r="Y105" i="83"/>
  <c r="Y43" i="84"/>
  <c r="Y102" i="83"/>
  <c r="AB43" i="84"/>
  <c r="AB102" i="83"/>
  <c r="X105" i="83"/>
  <c r="X46" i="84"/>
  <c r="AC108" i="83"/>
  <c r="Y34" i="84"/>
  <c r="Y89" i="83"/>
  <c r="Y35" i="84"/>
  <c r="Y90" i="83"/>
  <c r="X106" i="83"/>
  <c r="X47" i="84"/>
  <c r="I111" i="76"/>
  <c r="I96" i="76"/>
  <c r="H111" i="73"/>
  <c r="H96" i="73"/>
  <c r="AB40" i="84"/>
  <c r="AB99" i="83"/>
  <c r="AE35" i="84"/>
  <c r="AE90" i="83"/>
  <c r="Y98" i="83"/>
  <c r="Y39" i="84"/>
  <c r="X39" i="84"/>
  <c r="X98" i="83"/>
  <c r="J111" i="75"/>
  <c r="J96" i="75"/>
  <c r="AB39" i="84"/>
  <c r="AB98" i="83"/>
  <c r="AB34" i="84"/>
  <c r="AB89" i="83"/>
  <c r="AA108" i="83"/>
  <c r="AE34" i="84"/>
  <c r="AE89" i="83"/>
  <c r="G121" i="70"/>
  <c r="Y110" i="83" s="1"/>
  <c r="Y115" i="83" s="1"/>
  <c r="Y51" i="84"/>
  <c r="Y56" i="84" s="1"/>
  <c r="H96" i="70"/>
  <c r="H111" i="70"/>
  <c r="K111" i="74"/>
  <c r="K96" i="74"/>
  <c r="AE43" i="84"/>
  <c r="AE102" i="83"/>
  <c r="G121" i="76"/>
  <c r="AE110" i="83" s="1"/>
  <c r="AE115" i="83" s="1"/>
  <c r="AE51" i="84"/>
  <c r="AE56" i="84" s="1"/>
  <c r="J111" i="71"/>
  <c r="J96" i="71"/>
  <c r="AE47" i="84"/>
  <c r="AE106" i="83"/>
  <c r="AE40" i="84"/>
  <c r="AE99" i="83"/>
  <c r="H111" i="76"/>
  <c r="H96" i="76"/>
  <c r="Y47" i="84"/>
  <c r="Y106" i="83"/>
  <c r="Y40" i="84"/>
  <c r="Y99" i="83"/>
  <c r="X43" i="84"/>
  <c r="X102" i="83"/>
  <c r="X90" i="83"/>
  <c r="X35" i="84"/>
  <c r="H111" i="69"/>
  <c r="H96" i="69"/>
  <c r="AB90" i="83"/>
  <c r="AB35" i="84"/>
  <c r="K96" i="71"/>
  <c r="K111" i="71"/>
  <c r="Z108" i="83"/>
  <c r="X34" i="84"/>
  <c r="X89" i="83"/>
  <c r="AC49" i="84"/>
  <c r="AB105" i="83"/>
  <c r="AB108" i="83" s="1"/>
  <c r="AB46" i="84"/>
  <c r="AB49" i="84" s="1"/>
  <c r="AA49" i="84"/>
  <c r="AE46" i="84"/>
  <c r="AE105" i="83"/>
  <c r="AD70" i="82"/>
  <c r="AA70" i="82"/>
  <c r="X70" i="82"/>
  <c r="W70" i="82"/>
  <c r="AE70" i="82"/>
  <c r="Y70" i="82"/>
  <c r="Z70" i="82"/>
  <c r="AB70" i="82"/>
  <c r="X63" i="82"/>
  <c r="J269" i="73"/>
  <c r="K266" i="73"/>
  <c r="K116" i="75"/>
  <c r="K121" i="75" s="1"/>
  <c r="K108" i="75"/>
  <c r="K32" i="75"/>
  <c r="K112" i="75" s="1"/>
  <c r="K102" i="75"/>
  <c r="K95" i="75"/>
  <c r="K104" i="75"/>
  <c r="K97" i="75"/>
  <c r="J57" i="73"/>
  <c r="J48" i="73" s="1"/>
  <c r="K55" i="73"/>
  <c r="K35" i="75"/>
  <c r="K29" i="75"/>
  <c r="J57" i="72"/>
  <c r="J72" i="72" s="1"/>
  <c r="J77" i="72" s="1"/>
  <c r="K55" i="72"/>
  <c r="J60" i="71"/>
  <c r="K58" i="71"/>
  <c r="L58" i="71" s="1"/>
  <c r="K36" i="74"/>
  <c r="J57" i="69"/>
  <c r="J100" i="69" s="1"/>
  <c r="K55" i="69"/>
  <c r="AB50" i="80"/>
  <c r="J269" i="71"/>
  <c r="K266" i="71"/>
  <c r="J269" i="72"/>
  <c r="K266" i="72"/>
  <c r="K35" i="76"/>
  <c r="K29" i="76"/>
  <c r="K35" i="73"/>
  <c r="K29" i="73"/>
  <c r="K29" i="72"/>
  <c r="K35" i="72"/>
  <c r="K29" i="70"/>
  <c r="K35" i="70"/>
  <c r="J269" i="75"/>
  <c r="K266" i="75"/>
  <c r="J57" i="75"/>
  <c r="K55" i="75"/>
  <c r="J57" i="63"/>
  <c r="J100" i="63" s="1"/>
  <c r="K55" i="63"/>
  <c r="J57" i="71"/>
  <c r="K55" i="71"/>
  <c r="K29" i="69"/>
  <c r="K35" i="69"/>
  <c r="X46" i="82"/>
  <c r="X43" i="82" s="1"/>
  <c r="X24" i="82" s="1"/>
  <c r="X23" i="82" s="1"/>
  <c r="X62" i="82" s="1"/>
  <c r="X67" i="82" s="1"/>
  <c r="K108" i="74"/>
  <c r="K102" i="74"/>
  <c r="K116" i="74"/>
  <c r="K121" i="74" s="1"/>
  <c r="K104" i="74"/>
  <c r="K95" i="74"/>
  <c r="K97" i="74"/>
  <c r="K32" i="74"/>
  <c r="K112" i="74" s="1"/>
  <c r="J57" i="76"/>
  <c r="K55" i="76"/>
  <c r="J269" i="74"/>
  <c r="K266" i="74"/>
  <c r="W63" i="82"/>
  <c r="J269" i="70"/>
  <c r="K266" i="70"/>
  <c r="J57" i="70"/>
  <c r="K55" i="70"/>
  <c r="J57" i="74"/>
  <c r="J72" i="74" s="1"/>
  <c r="J77" i="74" s="1"/>
  <c r="K55" i="74"/>
  <c r="J269" i="69"/>
  <c r="K266" i="69"/>
  <c r="J269" i="76"/>
  <c r="K266" i="76"/>
  <c r="J60" i="69"/>
  <c r="K58" i="69"/>
  <c r="L58" i="69" s="1"/>
  <c r="K35" i="74"/>
  <c r="K29" i="74"/>
  <c r="K26" i="76"/>
  <c r="K105" i="76" s="1"/>
  <c r="K97" i="71"/>
  <c r="K102" i="71"/>
  <c r="K108" i="71"/>
  <c r="K116" i="71"/>
  <c r="K121" i="71" s="1"/>
  <c r="K95" i="71"/>
  <c r="K104" i="71"/>
  <c r="K32" i="71"/>
  <c r="K112" i="71" s="1"/>
  <c r="AE46" i="82"/>
  <c r="AE43" i="82" s="1"/>
  <c r="AE24" i="82" s="1"/>
  <c r="AE23" i="82" s="1"/>
  <c r="AE62" i="82" s="1"/>
  <c r="AE67" i="82" s="1"/>
  <c r="W91" i="82"/>
  <c r="W37" i="80"/>
  <c r="AB108" i="82"/>
  <c r="J116" i="71"/>
  <c r="J121" i="71" s="1"/>
  <c r="X22" i="80"/>
  <c r="J116" i="75"/>
  <c r="J121" i="75" s="1"/>
  <c r="AC91" i="82"/>
  <c r="AC37" i="80"/>
  <c r="AE91" i="82"/>
  <c r="AE37" i="80"/>
  <c r="AC108" i="82"/>
  <c r="AA64" i="82"/>
  <c r="AA63" i="82" s="1"/>
  <c r="J36" i="76"/>
  <c r="J113" i="76" s="1"/>
  <c r="I116" i="76"/>
  <c r="AD46" i="82"/>
  <c r="AD43" i="82" s="1"/>
  <c r="AD24" i="82" s="1"/>
  <c r="AD23" i="82" s="1"/>
  <c r="AD62" i="82" s="1"/>
  <c r="AD67" i="82" s="1"/>
  <c r="J58" i="72"/>
  <c r="H52" i="75"/>
  <c r="H49" i="69"/>
  <c r="H53" i="69" s="1"/>
  <c r="H50" i="69" s="1"/>
  <c r="H31" i="69" s="1"/>
  <c r="H30" i="69" s="1"/>
  <c r="J58" i="70"/>
  <c r="I63" i="75"/>
  <c r="J58" i="75"/>
  <c r="I63" i="74"/>
  <c r="H49" i="75"/>
  <c r="H53" i="75" s="1"/>
  <c r="H50" i="75" s="1"/>
  <c r="H31" i="75" s="1"/>
  <c r="H30" i="75" s="1"/>
  <c r="H69" i="75" s="1"/>
  <c r="H74" i="75" s="1"/>
  <c r="J58" i="73"/>
  <c r="J58" i="76"/>
  <c r="I63" i="72"/>
  <c r="Z22" i="80"/>
  <c r="I177" i="75"/>
  <c r="I180" i="75" s="1"/>
  <c r="AC22" i="80"/>
  <c r="H152" i="74"/>
  <c r="H153" i="74" s="1"/>
  <c r="H250" i="74" s="1"/>
  <c r="H153" i="71"/>
  <c r="H250" i="71" s="1"/>
  <c r="I63" i="76"/>
  <c r="I63" i="71"/>
  <c r="H49" i="76"/>
  <c r="H53" i="76" s="1"/>
  <c r="H50" i="76" s="1"/>
  <c r="H31" i="76" s="1"/>
  <c r="H30" i="76" s="1"/>
  <c r="H69" i="76" s="1"/>
  <c r="H74" i="76" s="1"/>
  <c r="J58" i="74"/>
  <c r="J58" i="63"/>
  <c r="H189" i="74"/>
  <c r="H190" i="74" s="1"/>
  <c r="H254" i="74" s="1"/>
  <c r="I63" i="70"/>
  <c r="H52" i="72"/>
  <c r="H49" i="72"/>
  <c r="H49" i="73"/>
  <c r="H53" i="73" s="1"/>
  <c r="H50" i="73" s="1"/>
  <c r="H31" i="73" s="1"/>
  <c r="H30" i="73" s="1"/>
  <c r="I63" i="69"/>
  <c r="H52" i="71"/>
  <c r="H49" i="71"/>
  <c r="H53" i="71" s="1"/>
  <c r="H50" i="71" s="1"/>
  <c r="H31" i="71" s="1"/>
  <c r="H30" i="71" s="1"/>
  <c r="H69" i="71" s="1"/>
  <c r="H74" i="71" s="1"/>
  <c r="I63" i="63"/>
  <c r="H52" i="63"/>
  <c r="H49" i="63"/>
  <c r="H53" i="63" s="1"/>
  <c r="H50" i="63" s="1"/>
  <c r="H31" i="63" s="1"/>
  <c r="H30" i="63" s="1"/>
  <c r="H69" i="63" s="1"/>
  <c r="H52" i="70"/>
  <c r="H49" i="70"/>
  <c r="H53" i="70" s="1"/>
  <c r="H50" i="70" s="1"/>
  <c r="H31" i="70" s="1"/>
  <c r="H30" i="70" s="1"/>
  <c r="AE22" i="80"/>
  <c r="AA22" i="80"/>
  <c r="G234" i="75"/>
  <c r="G234" i="63"/>
  <c r="G234" i="70"/>
  <c r="H189" i="63"/>
  <c r="H190" i="63" s="1"/>
  <c r="H254" i="63" s="1"/>
  <c r="H189" i="70"/>
  <c r="H190" i="70" s="1"/>
  <c r="H254" i="70" s="1"/>
  <c r="H52" i="74"/>
  <c r="H52" i="69"/>
  <c r="H52" i="76"/>
  <c r="H53" i="72"/>
  <c r="H50" i="72" s="1"/>
  <c r="H31" i="72" s="1"/>
  <c r="H30" i="72" s="1"/>
  <c r="H69" i="72" s="1"/>
  <c r="AB64" i="82"/>
  <c r="AB63" i="82" s="1"/>
  <c r="G71" i="74"/>
  <c r="G79" i="74" s="1"/>
  <c r="AB22" i="80"/>
  <c r="G71" i="71"/>
  <c r="G79" i="71" s="1"/>
  <c r="G71" i="63"/>
  <c r="G79" i="63" s="1"/>
  <c r="H99" i="74"/>
  <c r="H189" i="76"/>
  <c r="H190" i="76" s="1"/>
  <c r="H254" i="76" s="1"/>
  <c r="H189" i="69"/>
  <c r="H190" i="69" s="1"/>
  <c r="H254" i="69" s="1"/>
  <c r="G234" i="71"/>
  <c r="G234" i="69"/>
  <c r="H71" i="74"/>
  <c r="G234" i="76"/>
  <c r="H71" i="71"/>
  <c r="H52" i="73"/>
  <c r="H99" i="70"/>
  <c r="H71" i="70"/>
  <c r="H98" i="70"/>
  <c r="H98" i="75"/>
  <c r="H99" i="63"/>
  <c r="G99" i="74"/>
  <c r="I121" i="63"/>
  <c r="H98" i="63"/>
  <c r="G99" i="70"/>
  <c r="H98" i="69"/>
  <c r="H71" i="69"/>
  <c r="H99" i="71"/>
  <c r="G53" i="63"/>
  <c r="G50" i="63" s="1"/>
  <c r="G31" i="63" s="1"/>
  <c r="G30" i="63" s="1"/>
  <c r="G98" i="63"/>
  <c r="G53" i="70"/>
  <c r="G50" i="70" s="1"/>
  <c r="G31" i="70" s="1"/>
  <c r="G30" i="70" s="1"/>
  <c r="G98" i="70"/>
  <c r="G138" i="76"/>
  <c r="H95" i="70"/>
  <c r="H97" i="69"/>
  <c r="H189" i="75"/>
  <c r="H190" i="75" s="1"/>
  <c r="H254" i="75" s="1"/>
  <c r="H104" i="69"/>
  <c r="G234" i="72"/>
  <c r="H116" i="70"/>
  <c r="H189" i="73"/>
  <c r="H190" i="73" s="1"/>
  <c r="H254" i="73" s="1"/>
  <c r="H189" i="71"/>
  <c r="H190" i="71" s="1"/>
  <c r="H254" i="71" s="1"/>
  <c r="G138" i="73"/>
  <c r="I121" i="75"/>
  <c r="H164" i="70"/>
  <c r="H165" i="70" s="1"/>
  <c r="H251" i="70" s="1"/>
  <c r="I158" i="70"/>
  <c r="H164" i="71"/>
  <c r="H165" i="71" s="1"/>
  <c r="H251" i="71" s="1"/>
  <c r="I158" i="71"/>
  <c r="H230" i="69"/>
  <c r="I223" i="69"/>
  <c r="I187" i="63"/>
  <c r="J182" i="63"/>
  <c r="I200" i="73"/>
  <c r="J195" i="73"/>
  <c r="I180" i="63"/>
  <c r="J177" i="63"/>
  <c r="I180" i="69"/>
  <c r="J177" i="69"/>
  <c r="H136" i="72"/>
  <c r="H138" i="72" s="1"/>
  <c r="I131" i="72"/>
  <c r="G234" i="73"/>
  <c r="H136" i="76"/>
  <c r="I131" i="76"/>
  <c r="H152" i="72"/>
  <c r="H153" i="72" s="1"/>
  <c r="H250" i="72" s="1"/>
  <c r="I146" i="72"/>
  <c r="H108" i="70"/>
  <c r="H108" i="69"/>
  <c r="H136" i="63"/>
  <c r="H138" i="63" s="1"/>
  <c r="I131" i="63"/>
  <c r="I47" i="73"/>
  <c r="I100" i="73"/>
  <c r="I72" i="73"/>
  <c r="I77" i="73" s="1"/>
  <c r="I48" i="73"/>
  <c r="I45" i="73"/>
  <c r="I44" i="73"/>
  <c r="H230" i="73"/>
  <c r="I223" i="73"/>
  <c r="I129" i="75"/>
  <c r="J124" i="75"/>
  <c r="J35" i="75"/>
  <c r="J29" i="75"/>
  <c r="J36" i="73"/>
  <c r="J113" i="73" s="1"/>
  <c r="J124" i="70"/>
  <c r="I129" i="70"/>
  <c r="I152" i="74"/>
  <c r="J146" i="74"/>
  <c r="I187" i="72"/>
  <c r="J182" i="72"/>
  <c r="H129" i="76"/>
  <c r="I124" i="76"/>
  <c r="J32" i="75"/>
  <c r="J112" i="75" s="1"/>
  <c r="J97" i="75"/>
  <c r="J108" i="75"/>
  <c r="J104" i="75"/>
  <c r="J95" i="75"/>
  <c r="H129" i="73"/>
  <c r="I124" i="73"/>
  <c r="J36" i="75"/>
  <c r="J113" i="75" s="1"/>
  <c r="J26" i="76"/>
  <c r="J105" i="76" s="1"/>
  <c r="I200" i="75"/>
  <c r="J195" i="75"/>
  <c r="I217" i="72"/>
  <c r="I256" i="72" s="1"/>
  <c r="J206" i="72"/>
  <c r="I217" i="71"/>
  <c r="I256" i="71" s="1"/>
  <c r="J206" i="71"/>
  <c r="I200" i="63"/>
  <c r="J195" i="63"/>
  <c r="I32" i="76"/>
  <c r="I112" i="76" s="1"/>
  <c r="I108" i="76"/>
  <c r="I104" i="76"/>
  <c r="I97" i="76"/>
  <c r="I95" i="76"/>
  <c r="I187" i="73"/>
  <c r="J182" i="73"/>
  <c r="I217" i="70"/>
  <c r="I256" i="70" s="1"/>
  <c r="J206" i="70"/>
  <c r="J45" i="76"/>
  <c r="J48" i="76"/>
  <c r="J100" i="76"/>
  <c r="J72" i="76"/>
  <c r="J77" i="76" s="1"/>
  <c r="J44" i="76"/>
  <c r="J46" i="76" s="1"/>
  <c r="J47" i="76"/>
  <c r="J49" i="76" s="1"/>
  <c r="J182" i="76"/>
  <c r="I187" i="76"/>
  <c r="J35" i="76"/>
  <c r="J29" i="76"/>
  <c r="I187" i="70"/>
  <c r="J182" i="70"/>
  <c r="H136" i="75"/>
  <c r="H138" i="75" s="1"/>
  <c r="I131" i="75"/>
  <c r="J45" i="71"/>
  <c r="J48" i="71"/>
  <c r="J72" i="71"/>
  <c r="J77" i="71" s="1"/>
  <c r="J44" i="71"/>
  <c r="J47" i="71"/>
  <c r="J100" i="71"/>
  <c r="H230" i="75"/>
  <c r="H257" i="75" s="1"/>
  <c r="I223" i="75"/>
  <c r="H116" i="76"/>
  <c r="H230" i="71"/>
  <c r="I223" i="71"/>
  <c r="J177" i="76"/>
  <c r="I180" i="76"/>
  <c r="I152" i="69"/>
  <c r="I153" i="69" s="1"/>
  <c r="I250" i="69" s="1"/>
  <c r="J146" i="69"/>
  <c r="J108" i="71"/>
  <c r="J95" i="71"/>
  <c r="J104" i="71"/>
  <c r="J32" i="71"/>
  <c r="J112" i="71" s="1"/>
  <c r="J97" i="71"/>
  <c r="I187" i="75"/>
  <c r="J182" i="75"/>
  <c r="I152" i="71"/>
  <c r="I153" i="71" s="1"/>
  <c r="I250" i="71" s="1"/>
  <c r="J146" i="71"/>
  <c r="G234" i="74"/>
  <c r="G98" i="74"/>
  <c r="H71" i="75"/>
  <c r="H164" i="76"/>
  <c r="H165" i="76" s="1"/>
  <c r="H251" i="76" s="1"/>
  <c r="I158" i="76"/>
  <c r="H180" i="72"/>
  <c r="H189" i="72" s="1"/>
  <c r="I177" i="72"/>
  <c r="H97" i="70"/>
  <c r="H152" i="76"/>
  <c r="H153" i="76" s="1"/>
  <c r="H250" i="76" s="1"/>
  <c r="I146" i="76"/>
  <c r="H32" i="70"/>
  <c r="H112" i="70" s="1"/>
  <c r="H95" i="69"/>
  <c r="H116" i="69"/>
  <c r="H121" i="69" s="1"/>
  <c r="J36" i="63"/>
  <c r="J113" i="63" s="1"/>
  <c r="H136" i="70"/>
  <c r="H138" i="70" s="1"/>
  <c r="I131" i="70"/>
  <c r="I217" i="74"/>
  <c r="I256" i="74" s="1"/>
  <c r="J206" i="74"/>
  <c r="I217" i="73"/>
  <c r="I256" i="73" s="1"/>
  <c r="J206" i="73"/>
  <c r="J63" i="71"/>
  <c r="I164" i="69"/>
  <c r="I165" i="69" s="1"/>
  <c r="I251" i="69" s="1"/>
  <c r="J158" i="69"/>
  <c r="I217" i="69"/>
  <c r="I256" i="69" s="1"/>
  <c r="J206" i="69"/>
  <c r="I200" i="76"/>
  <c r="J195" i="76"/>
  <c r="H136" i="71"/>
  <c r="H138" i="71" s="1"/>
  <c r="I131" i="71"/>
  <c r="H136" i="73"/>
  <c r="I131" i="73"/>
  <c r="I100" i="76"/>
  <c r="I72" i="76"/>
  <c r="I77" i="76" s="1"/>
  <c r="I44" i="76"/>
  <c r="I45" i="76"/>
  <c r="I47" i="76"/>
  <c r="I48" i="76"/>
  <c r="I152" i="73"/>
  <c r="I153" i="73" s="1"/>
  <c r="I250" i="73" s="1"/>
  <c r="J146" i="73"/>
  <c r="J35" i="73"/>
  <c r="J29" i="73"/>
  <c r="J35" i="72"/>
  <c r="J29" i="72"/>
  <c r="I200" i="71"/>
  <c r="J195" i="71"/>
  <c r="I187" i="71"/>
  <c r="J182" i="71"/>
  <c r="J63" i="69"/>
  <c r="J124" i="69"/>
  <c r="I129" i="69"/>
  <c r="I164" i="63"/>
  <c r="I165" i="63" s="1"/>
  <c r="I251" i="63" s="1"/>
  <c r="J158" i="63"/>
  <c r="J124" i="63"/>
  <c r="I129" i="63"/>
  <c r="I100" i="63"/>
  <c r="I72" i="63"/>
  <c r="I77" i="63" s="1"/>
  <c r="I47" i="63"/>
  <c r="I48" i="63"/>
  <c r="I44" i="63"/>
  <c r="I45" i="63"/>
  <c r="I72" i="71"/>
  <c r="I77" i="71" s="1"/>
  <c r="I100" i="71"/>
  <c r="I47" i="71"/>
  <c r="I48" i="71"/>
  <c r="I45" i="71"/>
  <c r="I44" i="71"/>
  <c r="J35" i="69"/>
  <c r="J29" i="69"/>
  <c r="H136" i="69"/>
  <c r="H138" i="69" s="1"/>
  <c r="I131" i="69"/>
  <c r="I200" i="74"/>
  <c r="J195" i="74"/>
  <c r="I152" i="70"/>
  <c r="I153" i="70" s="1"/>
  <c r="I250" i="70" s="1"/>
  <c r="J146" i="70"/>
  <c r="I200" i="69"/>
  <c r="J195" i="69"/>
  <c r="J36" i="69"/>
  <c r="J113" i="69" s="1"/>
  <c r="J24" i="73"/>
  <c r="K24" i="73" s="1"/>
  <c r="L24" i="73" s="1"/>
  <c r="I26" i="73"/>
  <c r="I105" i="73" s="1"/>
  <c r="J44" i="70"/>
  <c r="J47" i="70"/>
  <c r="J48" i="70"/>
  <c r="J100" i="70"/>
  <c r="J45" i="70"/>
  <c r="J72" i="70"/>
  <c r="J77" i="70" s="1"/>
  <c r="I180" i="74"/>
  <c r="J177" i="74"/>
  <c r="I187" i="69"/>
  <c r="J182" i="69"/>
  <c r="I152" i="63"/>
  <c r="I153" i="63" s="1"/>
  <c r="I250" i="63" s="1"/>
  <c r="J146" i="63"/>
  <c r="I72" i="75"/>
  <c r="I77" i="75" s="1"/>
  <c r="I100" i="75"/>
  <c r="I45" i="75"/>
  <c r="I44" i="75"/>
  <c r="I47" i="75"/>
  <c r="I48" i="75"/>
  <c r="I121" i="74"/>
  <c r="J121" i="74"/>
  <c r="H164" i="72"/>
  <c r="H165" i="72" s="1"/>
  <c r="H251" i="72" s="1"/>
  <c r="I158" i="72"/>
  <c r="H164" i="73"/>
  <c r="H165" i="73" s="1"/>
  <c r="H251" i="73" s="1"/>
  <c r="I158" i="73"/>
  <c r="G53" i="74"/>
  <c r="G50" i="74" s="1"/>
  <c r="G31" i="74" s="1"/>
  <c r="G30" i="74" s="1"/>
  <c r="H164" i="74"/>
  <c r="H165" i="74" s="1"/>
  <c r="H251" i="74" s="1"/>
  <c r="I158" i="74"/>
  <c r="H164" i="75"/>
  <c r="H165" i="75" s="1"/>
  <c r="H251" i="75" s="1"/>
  <c r="I158" i="75"/>
  <c r="H104" i="70"/>
  <c r="H32" i="69"/>
  <c r="H112" i="69" s="1"/>
  <c r="H230" i="63"/>
  <c r="H257" i="63" s="1"/>
  <c r="I223" i="63"/>
  <c r="I217" i="76"/>
  <c r="I256" i="76" s="1"/>
  <c r="J206" i="76"/>
  <c r="I180" i="73"/>
  <c r="J177" i="73"/>
  <c r="J36" i="71"/>
  <c r="J113" i="71" s="1"/>
  <c r="I180" i="71"/>
  <c r="J177" i="71"/>
  <c r="I187" i="74"/>
  <c r="J182" i="74"/>
  <c r="J124" i="71"/>
  <c r="I129" i="71"/>
  <c r="H230" i="70"/>
  <c r="H257" i="70" s="1"/>
  <c r="I223" i="70"/>
  <c r="I100" i="72"/>
  <c r="I72" i="72"/>
  <c r="I77" i="72" s="1"/>
  <c r="I48" i="72"/>
  <c r="I44" i="72"/>
  <c r="I45" i="72"/>
  <c r="I47" i="72"/>
  <c r="H136" i="74"/>
  <c r="H138" i="74" s="1"/>
  <c r="I131" i="74"/>
  <c r="J36" i="72"/>
  <c r="J113" i="72" s="1"/>
  <c r="I200" i="70"/>
  <c r="J195" i="70"/>
  <c r="I217" i="75"/>
  <c r="I256" i="75" s="1"/>
  <c r="J206" i="75"/>
  <c r="J124" i="72"/>
  <c r="I129" i="72"/>
  <c r="H116" i="73"/>
  <c r="H32" i="73"/>
  <c r="H112" i="73" s="1"/>
  <c r="H95" i="73"/>
  <c r="H104" i="73"/>
  <c r="H108" i="73"/>
  <c r="H97" i="73"/>
  <c r="I47" i="70"/>
  <c r="I100" i="70"/>
  <c r="I72" i="70"/>
  <c r="I77" i="70" s="1"/>
  <c r="I48" i="70"/>
  <c r="I44" i="70"/>
  <c r="I45" i="70"/>
  <c r="I47" i="74"/>
  <c r="I44" i="74"/>
  <c r="I100" i="74"/>
  <c r="I72" i="74"/>
  <c r="I77" i="74" s="1"/>
  <c r="I48" i="74"/>
  <c r="I45" i="74"/>
  <c r="H230" i="74"/>
  <c r="I223" i="74"/>
  <c r="H230" i="76"/>
  <c r="I223" i="76"/>
  <c r="J24" i="69"/>
  <c r="K24" i="69" s="1"/>
  <c r="L24" i="69" s="1"/>
  <c r="I26" i="69"/>
  <c r="I105" i="69" s="1"/>
  <c r="I152" i="75"/>
  <c r="I153" i="75" s="1"/>
  <c r="I250" i="75" s="1"/>
  <c r="J146" i="75"/>
  <c r="J63" i="75"/>
  <c r="I200" i="72"/>
  <c r="J195" i="72"/>
  <c r="J35" i="70"/>
  <c r="J29" i="70"/>
  <c r="I180" i="70"/>
  <c r="J177" i="70"/>
  <c r="J47" i="75"/>
  <c r="J44" i="75"/>
  <c r="J48" i="75"/>
  <c r="J45" i="75"/>
  <c r="J100" i="75"/>
  <c r="J72" i="75"/>
  <c r="J77" i="75" s="1"/>
  <c r="I47" i="69"/>
  <c r="I100" i="69"/>
  <c r="I72" i="69"/>
  <c r="I77" i="69" s="1"/>
  <c r="I44" i="69"/>
  <c r="I48" i="69"/>
  <c r="I45" i="69"/>
  <c r="H230" i="72"/>
  <c r="H257" i="72" s="1"/>
  <c r="I223" i="72"/>
  <c r="J24" i="70"/>
  <c r="K24" i="70" s="1"/>
  <c r="L24" i="70" s="1"/>
  <c r="I26" i="70"/>
  <c r="I105" i="70" s="1"/>
  <c r="J35" i="74"/>
  <c r="J29" i="74"/>
  <c r="I217" i="63"/>
  <c r="I256" i="63" s="1"/>
  <c r="J206" i="63"/>
  <c r="H98" i="73"/>
  <c r="H99" i="73"/>
  <c r="H98" i="74"/>
  <c r="G99" i="63"/>
  <c r="H32" i="76"/>
  <c r="H112" i="76" s="1"/>
  <c r="H71" i="72"/>
  <c r="G98" i="71"/>
  <c r="H99" i="69"/>
  <c r="G53" i="71"/>
  <c r="G50" i="71" s="1"/>
  <c r="G31" i="71" s="1"/>
  <c r="G30" i="71" s="1"/>
  <c r="G99" i="71"/>
  <c r="H99" i="72"/>
  <c r="G53" i="76"/>
  <c r="G50" i="76" s="1"/>
  <c r="G31" i="76" s="1"/>
  <c r="G30" i="76" s="1"/>
  <c r="G53" i="73"/>
  <c r="G50" i="73" s="1"/>
  <c r="G31" i="73" s="1"/>
  <c r="G30" i="73" s="1"/>
  <c r="G189" i="72"/>
  <c r="H98" i="76"/>
  <c r="H99" i="76"/>
  <c r="H71" i="76"/>
  <c r="H79" i="76" s="1"/>
  <c r="G99" i="76"/>
  <c r="G71" i="76"/>
  <c r="G98" i="76"/>
  <c r="H108" i="76"/>
  <c r="H104" i="76"/>
  <c r="H97" i="76"/>
  <c r="H95" i="76"/>
  <c r="G99" i="75"/>
  <c r="G71" i="75"/>
  <c r="G98" i="75"/>
  <c r="G53" i="75"/>
  <c r="G50" i="75" s="1"/>
  <c r="G31" i="75" s="1"/>
  <c r="G30" i="75" s="1"/>
  <c r="AD22" i="84" s="1"/>
  <c r="G258" i="74"/>
  <c r="H76" i="73"/>
  <c r="H75" i="73" s="1"/>
  <c r="H70" i="73"/>
  <c r="G99" i="73"/>
  <c r="G71" i="73"/>
  <c r="G98" i="73"/>
  <c r="G99" i="72"/>
  <c r="G71" i="72"/>
  <c r="G98" i="72"/>
  <c r="G53" i="72"/>
  <c r="G50" i="72" s="1"/>
  <c r="G31" i="72" s="1"/>
  <c r="G30" i="72" s="1"/>
  <c r="AA22" i="84" s="1"/>
  <c r="G258" i="70"/>
  <c r="G95" i="70"/>
  <c r="G76" i="70"/>
  <c r="G70" i="70"/>
  <c r="G99" i="69"/>
  <c r="G71" i="69"/>
  <c r="G98" i="69"/>
  <c r="G53" i="69"/>
  <c r="G50" i="69" s="1"/>
  <c r="G31" i="69" s="1"/>
  <c r="G30" i="69" s="1"/>
  <c r="X22" i="84" s="1"/>
  <c r="G258" i="63"/>
  <c r="H76" i="63"/>
  <c r="H75" i="63" s="1"/>
  <c r="H70" i="63"/>
  <c r="J231" i="60"/>
  <c r="I232" i="60"/>
  <c r="J177" i="60"/>
  <c r="I178" i="60"/>
  <c r="W98" i="84" l="1"/>
  <c r="J48" i="72"/>
  <c r="J45" i="73"/>
  <c r="J48" i="74"/>
  <c r="J100" i="72"/>
  <c r="J47" i="73"/>
  <c r="J100" i="74"/>
  <c r="K36" i="70"/>
  <c r="J48" i="63"/>
  <c r="J49" i="63" s="1"/>
  <c r="J72" i="69"/>
  <c r="J77" i="69" s="1"/>
  <c r="J47" i="72"/>
  <c r="J44" i="73"/>
  <c r="J46" i="73" s="1"/>
  <c r="J99" i="73" s="1"/>
  <c r="J47" i="74"/>
  <c r="J49" i="74" s="1"/>
  <c r="J64" i="71"/>
  <c r="J61" i="71" s="1"/>
  <c r="J44" i="72"/>
  <c r="J72" i="73"/>
  <c r="J77" i="73" s="1"/>
  <c r="J44" i="74"/>
  <c r="J45" i="72"/>
  <c r="J46" i="72" s="1"/>
  <c r="J100" i="73"/>
  <c r="J45" i="74"/>
  <c r="L26" i="70"/>
  <c r="L92" i="70"/>
  <c r="L92" i="73"/>
  <c r="L26" i="73"/>
  <c r="K57" i="74"/>
  <c r="K44" i="74" s="1"/>
  <c r="L55" i="74"/>
  <c r="L57" i="74" s="1"/>
  <c r="K57" i="73"/>
  <c r="L55" i="73"/>
  <c r="L57" i="73" s="1"/>
  <c r="L26" i="69"/>
  <c r="L92" i="69"/>
  <c r="J48" i="69"/>
  <c r="K57" i="76"/>
  <c r="K100" i="76" s="1"/>
  <c r="L55" i="76"/>
  <c r="L57" i="76" s="1"/>
  <c r="K57" i="71"/>
  <c r="K47" i="71" s="1"/>
  <c r="L55" i="71"/>
  <c r="L57" i="71" s="1"/>
  <c r="K57" i="75"/>
  <c r="K44" i="75" s="1"/>
  <c r="L55" i="75"/>
  <c r="L57" i="75" s="1"/>
  <c r="K269" i="72"/>
  <c r="L266" i="72"/>
  <c r="L269" i="72" s="1"/>
  <c r="K113" i="74"/>
  <c r="L36" i="74"/>
  <c r="L113" i="74" s="1"/>
  <c r="L114" i="74" s="1"/>
  <c r="K269" i="73"/>
  <c r="L266" i="73"/>
  <c r="L269" i="73" s="1"/>
  <c r="K269" i="76"/>
  <c r="L266" i="76"/>
  <c r="L269" i="76" s="1"/>
  <c r="K269" i="70"/>
  <c r="L266" i="70"/>
  <c r="L269" i="70" s="1"/>
  <c r="K269" i="71"/>
  <c r="L266" i="71"/>
  <c r="L269" i="71" s="1"/>
  <c r="J47" i="69"/>
  <c r="J45" i="69"/>
  <c r="L63" i="69"/>
  <c r="L60" i="69"/>
  <c r="K269" i="69"/>
  <c r="L266" i="69"/>
  <c r="L269" i="69" s="1"/>
  <c r="K57" i="70"/>
  <c r="K44" i="70" s="1"/>
  <c r="L55" i="70"/>
  <c r="L57" i="70" s="1"/>
  <c r="L63" i="71"/>
  <c r="L60" i="71"/>
  <c r="L64" i="71" s="1"/>
  <c r="L61" i="71" s="1"/>
  <c r="K57" i="72"/>
  <c r="K72" i="72" s="1"/>
  <c r="K77" i="72" s="1"/>
  <c r="L55" i="72"/>
  <c r="L57" i="72" s="1"/>
  <c r="J44" i="69"/>
  <c r="J46" i="69" s="1"/>
  <c r="J71" i="69" s="1"/>
  <c r="J79" i="69" s="1"/>
  <c r="K269" i="74"/>
  <c r="L266" i="74"/>
  <c r="L269" i="74" s="1"/>
  <c r="K57" i="63"/>
  <c r="K72" i="63" s="1"/>
  <c r="K77" i="63" s="1"/>
  <c r="L55" i="63"/>
  <c r="L57" i="63" s="1"/>
  <c r="K269" i="75"/>
  <c r="L266" i="75"/>
  <c r="L269" i="75" s="1"/>
  <c r="K113" i="70"/>
  <c r="L36" i="70"/>
  <c r="L113" i="70" s="1"/>
  <c r="K57" i="69"/>
  <c r="K72" i="69" s="1"/>
  <c r="K77" i="69" s="1"/>
  <c r="L55" i="69"/>
  <c r="L57" i="69" s="1"/>
  <c r="L116" i="76"/>
  <c r="L121" i="76" s="1"/>
  <c r="L105" i="76"/>
  <c r="L108" i="76"/>
  <c r="L97" i="76"/>
  <c r="L111" i="76"/>
  <c r="L95" i="76"/>
  <c r="L96" i="76"/>
  <c r="L32" i="76"/>
  <c r="L112" i="76" s="1"/>
  <c r="L106" i="76"/>
  <c r="L104" i="76"/>
  <c r="L102" i="76"/>
  <c r="X64" i="83"/>
  <c r="X63" i="83" s="1"/>
  <c r="G79" i="69"/>
  <c r="AA64" i="83"/>
  <c r="AA63" i="83" s="1"/>
  <c r="G79" i="72"/>
  <c r="AB64" i="83"/>
  <c r="AB63" i="83" s="1"/>
  <c r="G79" i="73"/>
  <c r="H70" i="72"/>
  <c r="H79" i="72"/>
  <c r="H76" i="69"/>
  <c r="H75" i="69" s="1"/>
  <c r="H79" i="69"/>
  <c r="H70" i="71"/>
  <c r="H79" i="71"/>
  <c r="H70" i="70"/>
  <c r="H79" i="70"/>
  <c r="H70" i="74"/>
  <c r="H79" i="74"/>
  <c r="AD64" i="83"/>
  <c r="AD63" i="83" s="1"/>
  <c r="G79" i="75"/>
  <c r="AE64" i="83"/>
  <c r="AE63" i="83" s="1"/>
  <c r="G79" i="76"/>
  <c r="H70" i="75"/>
  <c r="H79" i="75"/>
  <c r="W251" i="83"/>
  <c r="AC98" i="84"/>
  <c r="AC251" i="83"/>
  <c r="G258" i="73"/>
  <c r="AB247" i="83"/>
  <c r="AB251" i="83" s="1"/>
  <c r="AB94" i="84"/>
  <c r="AB98" i="84" s="1"/>
  <c r="G258" i="75"/>
  <c r="AD247" i="83"/>
  <c r="AD251" i="83" s="1"/>
  <c r="AD94" i="84"/>
  <c r="AD98" i="84" s="1"/>
  <c r="G258" i="69"/>
  <c r="X94" i="84"/>
  <c r="X98" i="84" s="1"/>
  <c r="X247" i="83"/>
  <c r="X251" i="83" s="1"/>
  <c r="G258" i="71"/>
  <c r="Z94" i="84"/>
  <c r="Z98" i="84" s="1"/>
  <c r="Z247" i="83"/>
  <c r="Z251" i="83" s="1"/>
  <c r="G258" i="76"/>
  <c r="AE247" i="83"/>
  <c r="AE251" i="83" s="1"/>
  <c r="AE94" i="84"/>
  <c r="AE98" i="84" s="1"/>
  <c r="Y67" i="84"/>
  <c r="AB67" i="84"/>
  <c r="Z67" i="84"/>
  <c r="AA67" i="84"/>
  <c r="AE244" i="83"/>
  <c r="AE91" i="84"/>
  <c r="W244" i="83"/>
  <c r="W91" i="84"/>
  <c r="AD91" i="84"/>
  <c r="AD244" i="83"/>
  <c r="AC91" i="84"/>
  <c r="AC244" i="83"/>
  <c r="AE66" i="84"/>
  <c r="Z90" i="84"/>
  <c r="Z243" i="83"/>
  <c r="W243" i="83"/>
  <c r="W90" i="84"/>
  <c r="AC243" i="83"/>
  <c r="AC90" i="84"/>
  <c r="AA66" i="84"/>
  <c r="Y90" i="84"/>
  <c r="Y243" i="83"/>
  <c r="X243" i="83"/>
  <c r="X90" i="84"/>
  <c r="J64" i="69"/>
  <c r="J61" i="69" s="1"/>
  <c r="Y49" i="84"/>
  <c r="I96" i="70"/>
  <c r="I111" i="70"/>
  <c r="J96" i="76"/>
  <c r="J111" i="76"/>
  <c r="G69" i="70"/>
  <c r="G74" i="70" s="1"/>
  <c r="Y22" i="84"/>
  <c r="G70" i="63"/>
  <c r="W64" i="83"/>
  <c r="W63" i="83" s="1"/>
  <c r="Y108" i="83"/>
  <c r="Y33" i="84"/>
  <c r="Y88" i="83"/>
  <c r="AD91" i="83"/>
  <c r="AD36" i="84"/>
  <c r="G69" i="71"/>
  <c r="G74" i="71" s="1"/>
  <c r="Z22" i="84"/>
  <c r="G69" i="74"/>
  <c r="G74" i="74" s="1"/>
  <c r="AC22" i="84"/>
  <c r="AC36" i="84"/>
  <c r="AC91" i="83"/>
  <c r="W91" i="83"/>
  <c r="W36" i="84"/>
  <c r="G95" i="71"/>
  <c r="Z64" i="83"/>
  <c r="Z63" i="83" s="1"/>
  <c r="AA91" i="83"/>
  <c r="AA36" i="84"/>
  <c r="AB91" i="83"/>
  <c r="AB36" i="84"/>
  <c r="AE91" i="83"/>
  <c r="AE36" i="84"/>
  <c r="G69" i="76"/>
  <c r="G74" i="76" s="1"/>
  <c r="AE22" i="84"/>
  <c r="I96" i="69"/>
  <c r="I111" i="69"/>
  <c r="G69" i="63"/>
  <c r="G74" i="63" s="1"/>
  <c r="W22" i="84"/>
  <c r="K96" i="76"/>
  <c r="K111" i="76"/>
  <c r="AE108" i="83"/>
  <c r="X49" i="84"/>
  <c r="G69" i="73"/>
  <c r="G74" i="73" s="1"/>
  <c r="AB22" i="84"/>
  <c r="X91" i="83"/>
  <c r="X36" i="84"/>
  <c r="Z91" i="83"/>
  <c r="Z36" i="84"/>
  <c r="I96" i="73"/>
  <c r="I111" i="73"/>
  <c r="Y36" i="84"/>
  <c r="Y91" i="83"/>
  <c r="G70" i="74"/>
  <c r="AC64" i="83"/>
  <c r="AC63" i="83" s="1"/>
  <c r="AE49" i="84"/>
  <c r="X108" i="83"/>
  <c r="G75" i="70"/>
  <c r="Y69" i="83"/>
  <c r="J200" i="76"/>
  <c r="J255" i="76" s="1"/>
  <c r="K195" i="76"/>
  <c r="J164" i="69"/>
  <c r="K158" i="69"/>
  <c r="J187" i="76"/>
  <c r="K182" i="76"/>
  <c r="J187" i="72"/>
  <c r="K182" i="72"/>
  <c r="K100" i="70"/>
  <c r="K47" i="70"/>
  <c r="K45" i="72"/>
  <c r="K44" i="73"/>
  <c r="K48" i="73"/>
  <c r="K100" i="73"/>
  <c r="K45" i="73"/>
  <c r="K72" i="73"/>
  <c r="K77" i="73" s="1"/>
  <c r="K47" i="73"/>
  <c r="J217" i="63"/>
  <c r="J256" i="63" s="1"/>
  <c r="K206" i="63"/>
  <c r="J200" i="70"/>
  <c r="J255" i="70" s="1"/>
  <c r="K195" i="70"/>
  <c r="J129" i="71"/>
  <c r="K124" i="71"/>
  <c r="J180" i="71"/>
  <c r="K177" i="71"/>
  <c r="J187" i="69"/>
  <c r="K182" i="69"/>
  <c r="K26" i="73"/>
  <c r="K105" i="73" s="1"/>
  <c r="J152" i="70"/>
  <c r="J153" i="70" s="1"/>
  <c r="J250" i="70" s="1"/>
  <c r="K146" i="70"/>
  <c r="J164" i="63"/>
  <c r="K158" i="63"/>
  <c r="J217" i="74"/>
  <c r="J256" i="74" s="1"/>
  <c r="K206" i="74"/>
  <c r="K36" i="63"/>
  <c r="L36" i="63" s="1"/>
  <c r="L113" i="63" s="1"/>
  <c r="L114" i="63" s="1"/>
  <c r="J187" i="75"/>
  <c r="K182" i="75"/>
  <c r="J152" i="69"/>
  <c r="J153" i="69" s="1"/>
  <c r="J250" i="69" s="1"/>
  <c r="K146" i="69"/>
  <c r="J44" i="63"/>
  <c r="J217" i="71"/>
  <c r="J256" i="71" s="1"/>
  <c r="K206" i="71"/>
  <c r="J200" i="75"/>
  <c r="K195" i="75"/>
  <c r="J129" i="70"/>
  <c r="K124" i="70"/>
  <c r="J129" i="75"/>
  <c r="K124" i="75"/>
  <c r="J60" i="63"/>
  <c r="J64" i="63" s="1"/>
  <c r="J61" i="63" s="1"/>
  <c r="K58" i="63"/>
  <c r="L58" i="63" s="1"/>
  <c r="K97" i="76"/>
  <c r="K108" i="76"/>
  <c r="K116" i="76"/>
  <c r="K121" i="76" s="1"/>
  <c r="K104" i="76"/>
  <c r="K95" i="76"/>
  <c r="K102" i="76"/>
  <c r="K32" i="76"/>
  <c r="K112" i="76" s="1"/>
  <c r="K100" i="75"/>
  <c r="J180" i="70"/>
  <c r="K177" i="70"/>
  <c r="J200" i="72"/>
  <c r="J255" i="72" s="1"/>
  <c r="K195" i="72"/>
  <c r="K36" i="72"/>
  <c r="L36" i="72" s="1"/>
  <c r="L113" i="72" s="1"/>
  <c r="L114" i="72" s="1"/>
  <c r="J129" i="63"/>
  <c r="K124" i="63"/>
  <c r="J200" i="73"/>
  <c r="J255" i="73" s="1"/>
  <c r="K195" i="73"/>
  <c r="K60" i="69"/>
  <c r="K63" i="69"/>
  <c r="K26" i="69"/>
  <c r="K105" i="69" s="1"/>
  <c r="J129" i="72"/>
  <c r="K124" i="72"/>
  <c r="J187" i="74"/>
  <c r="K182" i="74"/>
  <c r="J217" i="76"/>
  <c r="J256" i="76" s="1"/>
  <c r="K206" i="76"/>
  <c r="K36" i="69"/>
  <c r="J187" i="71"/>
  <c r="K182" i="71"/>
  <c r="J152" i="73"/>
  <c r="K146" i="73"/>
  <c r="J217" i="69"/>
  <c r="J256" i="69" s="1"/>
  <c r="K206" i="69"/>
  <c r="J47" i="63"/>
  <c r="J45" i="63"/>
  <c r="J187" i="73"/>
  <c r="K182" i="73"/>
  <c r="J152" i="74"/>
  <c r="J153" i="74" s="1"/>
  <c r="J250" i="74" s="1"/>
  <c r="K146" i="74"/>
  <c r="K36" i="73"/>
  <c r="J180" i="63"/>
  <c r="K177" i="63"/>
  <c r="J187" i="63"/>
  <c r="K182" i="63"/>
  <c r="J60" i="76"/>
  <c r="J64" i="76" s="1"/>
  <c r="J61" i="76" s="1"/>
  <c r="K58" i="76"/>
  <c r="L58" i="76" s="1"/>
  <c r="J60" i="70"/>
  <c r="J64" i="70" s="1"/>
  <c r="J61" i="70" s="1"/>
  <c r="K58" i="70"/>
  <c r="L58" i="70" s="1"/>
  <c r="J60" i="72"/>
  <c r="J64" i="72" s="1"/>
  <c r="J61" i="72" s="1"/>
  <c r="K58" i="72"/>
  <c r="L58" i="72" s="1"/>
  <c r="K47" i="74"/>
  <c r="K114" i="74"/>
  <c r="K48" i="69"/>
  <c r="K60" i="71"/>
  <c r="K63" i="71"/>
  <c r="J180" i="73"/>
  <c r="K177" i="73"/>
  <c r="J129" i="69"/>
  <c r="K124" i="69"/>
  <c r="J200" i="71"/>
  <c r="J255" i="71" s="1"/>
  <c r="K195" i="71"/>
  <c r="J180" i="76"/>
  <c r="K177" i="76"/>
  <c r="J217" i="70"/>
  <c r="J256" i="70" s="1"/>
  <c r="K206" i="70"/>
  <c r="K36" i="75"/>
  <c r="L36" i="75" s="1"/>
  <c r="L113" i="75" s="1"/>
  <c r="L114" i="75" s="1"/>
  <c r="J180" i="69"/>
  <c r="J189" i="69" s="1"/>
  <c r="K177" i="69"/>
  <c r="K48" i="76"/>
  <c r="K26" i="70"/>
  <c r="K105" i="70" s="1"/>
  <c r="J152" i="75"/>
  <c r="J153" i="75" s="1"/>
  <c r="J250" i="75" s="1"/>
  <c r="K146" i="75"/>
  <c r="J217" i="75"/>
  <c r="J256" i="75" s="1"/>
  <c r="K206" i="75"/>
  <c r="K36" i="71"/>
  <c r="L36" i="71" s="1"/>
  <c r="L113" i="71" s="1"/>
  <c r="L114" i="71" s="1"/>
  <c r="J152" i="63"/>
  <c r="J153" i="63" s="1"/>
  <c r="J250" i="63" s="1"/>
  <c r="K146" i="63"/>
  <c r="J180" i="74"/>
  <c r="K177" i="74"/>
  <c r="J200" i="69"/>
  <c r="J255" i="69" s="1"/>
  <c r="K195" i="69"/>
  <c r="J200" i="74"/>
  <c r="J255" i="74" s="1"/>
  <c r="K195" i="74"/>
  <c r="J217" i="73"/>
  <c r="J256" i="73" s="1"/>
  <c r="K206" i="73"/>
  <c r="J152" i="71"/>
  <c r="J153" i="71" s="1"/>
  <c r="J250" i="71" s="1"/>
  <c r="K146" i="71"/>
  <c r="J72" i="63"/>
  <c r="J77" i="63" s="1"/>
  <c r="J187" i="70"/>
  <c r="K182" i="70"/>
  <c r="J200" i="63"/>
  <c r="J255" i="63" s="1"/>
  <c r="K195" i="63"/>
  <c r="J217" i="72"/>
  <c r="J256" i="72" s="1"/>
  <c r="K206" i="72"/>
  <c r="J60" i="74"/>
  <c r="J64" i="74" s="1"/>
  <c r="J61" i="74" s="1"/>
  <c r="K58" i="74"/>
  <c r="L58" i="74" s="1"/>
  <c r="J60" i="73"/>
  <c r="J64" i="73" s="1"/>
  <c r="J61" i="73" s="1"/>
  <c r="K58" i="73"/>
  <c r="L58" i="73" s="1"/>
  <c r="J60" i="75"/>
  <c r="J64" i="75" s="1"/>
  <c r="J61" i="75" s="1"/>
  <c r="K58" i="75"/>
  <c r="L58" i="75" s="1"/>
  <c r="K36" i="76"/>
  <c r="K45" i="63"/>
  <c r="K100" i="63"/>
  <c r="AA34" i="80"/>
  <c r="AA88" i="82"/>
  <c r="W34" i="80"/>
  <c r="W88" i="82"/>
  <c r="X34" i="80"/>
  <c r="X88" i="82"/>
  <c r="I116" i="73"/>
  <c r="AD64" i="82"/>
  <c r="AD63" i="82" s="1"/>
  <c r="Y91" i="82"/>
  <c r="Y37" i="80"/>
  <c r="I116" i="70"/>
  <c r="I121" i="70" s="1"/>
  <c r="J116" i="76"/>
  <c r="J121" i="76" s="1"/>
  <c r="I153" i="74"/>
  <c r="I250" i="74" s="1"/>
  <c r="I49" i="73"/>
  <c r="AC64" i="82"/>
  <c r="AC63" i="82" s="1"/>
  <c r="AE64" i="82"/>
  <c r="AE63" i="82" s="1"/>
  <c r="AD91" i="82"/>
  <c r="AD37" i="80"/>
  <c r="X91" i="82"/>
  <c r="X37" i="80"/>
  <c r="Z64" i="82"/>
  <c r="Z63" i="82" s="1"/>
  <c r="Z91" i="82"/>
  <c r="Z37" i="80"/>
  <c r="Y64" i="82"/>
  <c r="Y63" i="82" s="1"/>
  <c r="I116" i="69"/>
  <c r="I121" i="69" s="1"/>
  <c r="J63" i="76"/>
  <c r="J63" i="70"/>
  <c r="J63" i="72"/>
  <c r="AB91" i="82"/>
  <c r="AB37" i="80"/>
  <c r="AA91" i="82"/>
  <c r="AA37" i="80"/>
  <c r="Z69" i="82"/>
  <c r="Z68" i="82" s="1"/>
  <c r="W69" i="82"/>
  <c r="W68" i="82" s="1"/>
  <c r="X69" i="82"/>
  <c r="X68" i="82" s="1"/>
  <c r="AA69" i="82"/>
  <c r="AA68" i="82" s="1"/>
  <c r="I49" i="72"/>
  <c r="J177" i="75"/>
  <c r="J63" i="73"/>
  <c r="J63" i="63"/>
  <c r="J63" i="74"/>
  <c r="J49" i="75"/>
  <c r="I49" i="76"/>
  <c r="J49" i="70"/>
  <c r="I49" i="70"/>
  <c r="I49" i="74"/>
  <c r="I49" i="63"/>
  <c r="J49" i="72"/>
  <c r="J49" i="73"/>
  <c r="I49" i="69"/>
  <c r="I49" i="75"/>
  <c r="I49" i="71"/>
  <c r="J49" i="71"/>
  <c r="J49" i="69"/>
  <c r="G76" i="63"/>
  <c r="G95" i="63"/>
  <c r="G76" i="74"/>
  <c r="H258" i="63"/>
  <c r="H258" i="75"/>
  <c r="H190" i="72"/>
  <c r="H254" i="72" s="1"/>
  <c r="H258" i="72" s="1"/>
  <c r="I189" i="73"/>
  <c r="I190" i="73" s="1"/>
  <c r="I254" i="73" s="1"/>
  <c r="I189" i="76"/>
  <c r="I190" i="76" s="1"/>
  <c r="I254" i="76" s="1"/>
  <c r="I189" i="71"/>
  <c r="I190" i="71" s="1"/>
  <c r="I254" i="71" s="1"/>
  <c r="G76" i="71"/>
  <c r="H74" i="72"/>
  <c r="H74" i="63"/>
  <c r="G70" i="71"/>
  <c r="G95" i="74"/>
  <c r="H121" i="70"/>
  <c r="J121" i="63"/>
  <c r="I121" i="71"/>
  <c r="H76" i="71"/>
  <c r="H75" i="71" s="1"/>
  <c r="H76" i="74"/>
  <c r="H75" i="74" s="1"/>
  <c r="H70" i="69"/>
  <c r="H138" i="76"/>
  <c r="H76" i="70"/>
  <c r="H75" i="70" s="1"/>
  <c r="I46" i="72"/>
  <c r="I98" i="72" s="1"/>
  <c r="I189" i="75"/>
  <c r="I190" i="75" s="1"/>
  <c r="I254" i="75" s="1"/>
  <c r="J165" i="69"/>
  <c r="J251" i="69" s="1"/>
  <c r="I46" i="71"/>
  <c r="I98" i="71" s="1"/>
  <c r="I46" i="63"/>
  <c r="H76" i="75"/>
  <c r="H75" i="75" s="1"/>
  <c r="H121" i="76"/>
  <c r="H258" i="70"/>
  <c r="H234" i="63"/>
  <c r="H234" i="75"/>
  <c r="I46" i="70"/>
  <c r="I99" i="70" s="1"/>
  <c r="I46" i="75"/>
  <c r="I71" i="75" s="1"/>
  <c r="I79" i="75" s="1"/>
  <c r="J26" i="70"/>
  <c r="J105" i="70" s="1"/>
  <c r="J52" i="70"/>
  <c r="I136" i="69"/>
  <c r="I138" i="69" s="1"/>
  <c r="J131" i="69"/>
  <c r="I52" i="71"/>
  <c r="J177" i="72"/>
  <c r="I180" i="72"/>
  <c r="I189" i="72" s="1"/>
  <c r="J124" i="73"/>
  <c r="I129" i="73"/>
  <c r="J124" i="76"/>
  <c r="I129" i="76"/>
  <c r="I230" i="73"/>
  <c r="I257" i="73" s="1"/>
  <c r="J223" i="73"/>
  <c r="I230" i="72"/>
  <c r="I257" i="72" s="1"/>
  <c r="J223" i="72"/>
  <c r="I52" i="69"/>
  <c r="H257" i="76"/>
  <c r="H258" i="76" s="1"/>
  <c r="H234" i="76"/>
  <c r="I136" i="74"/>
  <c r="I138" i="74" s="1"/>
  <c r="J131" i="74"/>
  <c r="I164" i="74"/>
  <c r="I165" i="74" s="1"/>
  <c r="I251" i="74" s="1"/>
  <c r="J158" i="74"/>
  <c r="J46" i="70"/>
  <c r="I46" i="76"/>
  <c r="I255" i="76"/>
  <c r="J52" i="72"/>
  <c r="I230" i="71"/>
  <c r="I257" i="71" s="1"/>
  <c r="J223" i="71"/>
  <c r="I230" i="75"/>
  <c r="I257" i="75" s="1"/>
  <c r="J223" i="75"/>
  <c r="J46" i="71"/>
  <c r="I136" i="75"/>
  <c r="I138" i="75" s="1"/>
  <c r="J131" i="75"/>
  <c r="J52" i="76"/>
  <c r="J53" i="76"/>
  <c r="J50" i="76" s="1"/>
  <c r="J108" i="76"/>
  <c r="J32" i="76"/>
  <c r="J112" i="76" s="1"/>
  <c r="J104" i="76"/>
  <c r="J95" i="76"/>
  <c r="J97" i="76"/>
  <c r="H138" i="73"/>
  <c r="H257" i="73"/>
  <c r="H258" i="73" s="1"/>
  <c r="H234" i="73"/>
  <c r="I136" i="63"/>
  <c r="I138" i="63" s="1"/>
  <c r="J131" i="63"/>
  <c r="I136" i="76"/>
  <c r="J131" i="76"/>
  <c r="J52" i="69"/>
  <c r="I189" i="69"/>
  <c r="I255" i="73"/>
  <c r="I164" i="70"/>
  <c r="I165" i="70" s="1"/>
  <c r="I251" i="70" s="1"/>
  <c r="J158" i="70"/>
  <c r="H257" i="74"/>
  <c r="H258" i="74" s="1"/>
  <c r="H234" i="74"/>
  <c r="I230" i="63"/>
  <c r="I257" i="63" s="1"/>
  <c r="J223" i="63"/>
  <c r="I164" i="72"/>
  <c r="I165" i="72" s="1"/>
  <c r="I251" i="72" s="1"/>
  <c r="J158" i="72"/>
  <c r="I255" i="71"/>
  <c r="I136" i="70"/>
  <c r="I138" i="70" s="1"/>
  <c r="J131" i="70"/>
  <c r="J52" i="71"/>
  <c r="I255" i="75"/>
  <c r="I46" i="69"/>
  <c r="J46" i="75"/>
  <c r="I32" i="69"/>
  <c r="I112" i="69" s="1"/>
  <c r="I104" i="69"/>
  <c r="I97" i="69"/>
  <c r="I95" i="69"/>
  <c r="I108" i="69"/>
  <c r="I46" i="74"/>
  <c r="I52" i="70"/>
  <c r="I255" i="70"/>
  <c r="I164" i="73"/>
  <c r="I165" i="73" s="1"/>
  <c r="I251" i="73" s="1"/>
  <c r="J158" i="73"/>
  <c r="I189" i="74"/>
  <c r="I32" i="73"/>
  <c r="I112" i="73" s="1"/>
  <c r="I108" i="73"/>
  <c r="I97" i="73"/>
  <c r="I95" i="73"/>
  <c r="I104" i="73"/>
  <c r="I52" i="63"/>
  <c r="I52" i="76"/>
  <c r="I164" i="76"/>
  <c r="I165" i="76" s="1"/>
  <c r="I251" i="76" s="1"/>
  <c r="J158" i="76"/>
  <c r="H257" i="71"/>
  <c r="H258" i="71" s="1"/>
  <c r="H234" i="71"/>
  <c r="J98" i="76"/>
  <c r="J71" i="76"/>
  <c r="J79" i="76" s="1"/>
  <c r="J99" i="76"/>
  <c r="I255" i="63"/>
  <c r="I189" i="63"/>
  <c r="I230" i="69"/>
  <c r="I257" i="69" s="1"/>
  <c r="J223" i="69"/>
  <c r="H234" i="72"/>
  <c r="J223" i="76"/>
  <c r="I230" i="76"/>
  <c r="I257" i="76" s="1"/>
  <c r="H121" i="73"/>
  <c r="I52" i="72"/>
  <c r="I136" i="73"/>
  <c r="J131" i="73"/>
  <c r="J146" i="76"/>
  <c r="I152" i="76"/>
  <c r="I153" i="76" s="1"/>
  <c r="I250" i="76" s="1"/>
  <c r="I52" i="73"/>
  <c r="I32" i="70"/>
  <c r="I112" i="70" s="1"/>
  <c r="I108" i="70"/>
  <c r="I104" i="70"/>
  <c r="I95" i="70"/>
  <c r="I97" i="70"/>
  <c r="J52" i="75"/>
  <c r="I189" i="70"/>
  <c r="I255" i="72"/>
  <c r="J26" i="69"/>
  <c r="J105" i="69" s="1"/>
  <c r="I230" i="74"/>
  <c r="I257" i="74" s="1"/>
  <c r="J223" i="74"/>
  <c r="I52" i="74"/>
  <c r="I230" i="70"/>
  <c r="I257" i="70" s="1"/>
  <c r="J223" i="70"/>
  <c r="I164" i="75"/>
  <c r="I165" i="75" s="1"/>
  <c r="I251" i="75" s="1"/>
  <c r="J158" i="75"/>
  <c r="I52" i="75"/>
  <c r="J26" i="73"/>
  <c r="J105" i="73" s="1"/>
  <c r="I255" i="69"/>
  <c r="I255" i="74"/>
  <c r="J165" i="63"/>
  <c r="J251" i="63" s="1"/>
  <c r="I136" i="71"/>
  <c r="I138" i="71" s="1"/>
  <c r="J131" i="71"/>
  <c r="J52" i="73"/>
  <c r="H234" i="70"/>
  <c r="J46" i="74"/>
  <c r="J255" i="75"/>
  <c r="I46" i="73"/>
  <c r="J146" i="72"/>
  <c r="I152" i="72"/>
  <c r="I153" i="72" s="1"/>
  <c r="I250" i="72" s="1"/>
  <c r="I136" i="72"/>
  <c r="I138" i="72" s="1"/>
  <c r="J131" i="72"/>
  <c r="H257" i="69"/>
  <c r="H258" i="69" s="1"/>
  <c r="H234" i="69"/>
  <c r="I164" i="71"/>
  <c r="I165" i="71" s="1"/>
  <c r="I251" i="71" s="1"/>
  <c r="J158" i="71"/>
  <c r="I121" i="76"/>
  <c r="H76" i="72"/>
  <c r="H75" i="72" s="1"/>
  <c r="G95" i="76"/>
  <c r="G76" i="76"/>
  <c r="G70" i="76"/>
  <c r="H76" i="76"/>
  <c r="H75" i="76" s="1"/>
  <c r="H70" i="76"/>
  <c r="G95" i="75"/>
  <c r="G76" i="75"/>
  <c r="G70" i="75"/>
  <c r="G69" i="75"/>
  <c r="H69" i="74"/>
  <c r="G95" i="73"/>
  <c r="G76" i="73"/>
  <c r="G70" i="73"/>
  <c r="H69" i="73"/>
  <c r="G69" i="72"/>
  <c r="G95" i="72"/>
  <c r="G76" i="72"/>
  <c r="G70" i="72"/>
  <c r="H69" i="70"/>
  <c r="G69" i="69"/>
  <c r="H69" i="69"/>
  <c r="G95" i="69"/>
  <c r="G76" i="69"/>
  <c r="G70" i="69"/>
  <c r="J232" i="60"/>
  <c r="I233" i="60"/>
  <c r="J178" i="60"/>
  <c r="I179" i="60"/>
  <c r="K100" i="74" l="1"/>
  <c r="J189" i="76"/>
  <c r="J52" i="74"/>
  <c r="J52" i="63"/>
  <c r="K47" i="76"/>
  <c r="K44" i="76"/>
  <c r="K44" i="69"/>
  <c r="K72" i="75"/>
  <c r="K77" i="75" s="1"/>
  <c r="K48" i="75"/>
  <c r="K48" i="72"/>
  <c r="K44" i="72"/>
  <c r="K72" i="70"/>
  <c r="K77" i="70" s="1"/>
  <c r="K45" i="76"/>
  <c r="K72" i="76"/>
  <c r="K77" i="76" s="1"/>
  <c r="K100" i="69"/>
  <c r="K47" i="69"/>
  <c r="K49" i="69" s="1"/>
  <c r="K45" i="75"/>
  <c r="K47" i="75"/>
  <c r="K47" i="72"/>
  <c r="K100" i="72"/>
  <c r="K45" i="70"/>
  <c r="K45" i="69"/>
  <c r="K64" i="69"/>
  <c r="K61" i="69" s="1"/>
  <c r="K48" i="70"/>
  <c r="K49" i="70" s="1"/>
  <c r="K48" i="63"/>
  <c r="J189" i="70"/>
  <c r="L64" i="69"/>
  <c r="L61" i="69" s="1"/>
  <c r="K47" i="63"/>
  <c r="K49" i="63" s="1"/>
  <c r="K53" i="63" s="1"/>
  <c r="K50" i="63" s="1"/>
  <c r="K31" i="63" s="1"/>
  <c r="K30" i="63" s="1"/>
  <c r="J189" i="63"/>
  <c r="J189" i="74"/>
  <c r="K44" i="63"/>
  <c r="K46" i="63" s="1"/>
  <c r="K72" i="71"/>
  <c r="K77" i="71" s="1"/>
  <c r="K152" i="75"/>
  <c r="L146" i="75"/>
  <c r="L152" i="75" s="1"/>
  <c r="L153" i="75" s="1"/>
  <c r="L250" i="75" s="1"/>
  <c r="K217" i="70"/>
  <c r="K256" i="70" s="1"/>
  <c r="L206" i="70"/>
  <c r="L217" i="70" s="1"/>
  <c r="L256" i="70" s="1"/>
  <c r="K180" i="73"/>
  <c r="L177" i="73"/>
  <c r="L180" i="73" s="1"/>
  <c r="K200" i="75"/>
  <c r="L195" i="75"/>
  <c r="L200" i="75" s="1"/>
  <c r="L45" i="72"/>
  <c r="L44" i="72"/>
  <c r="L46" i="72" s="1"/>
  <c r="L48" i="72"/>
  <c r="L72" i="72"/>
  <c r="L77" i="72" s="1"/>
  <c r="L47" i="72"/>
  <c r="L100" i="72"/>
  <c r="K152" i="71"/>
  <c r="K153" i="71" s="1"/>
  <c r="K250" i="71" s="1"/>
  <c r="L146" i="71"/>
  <c r="L152" i="71" s="1"/>
  <c r="L153" i="71" s="1"/>
  <c r="L250" i="71" s="1"/>
  <c r="K200" i="74"/>
  <c r="L195" i="74"/>
  <c r="L200" i="74" s="1"/>
  <c r="K180" i="74"/>
  <c r="L177" i="74"/>
  <c r="L180" i="74" s="1"/>
  <c r="K180" i="69"/>
  <c r="L177" i="69"/>
  <c r="L180" i="69" s="1"/>
  <c r="K72" i="74"/>
  <c r="K77" i="74" s="1"/>
  <c r="L63" i="72"/>
  <c r="L60" i="72"/>
  <c r="L64" i="72" s="1"/>
  <c r="L61" i="72" s="1"/>
  <c r="L60" i="76"/>
  <c r="L64" i="76" s="1"/>
  <c r="L61" i="76" s="1"/>
  <c r="L63" i="76"/>
  <c r="K180" i="63"/>
  <c r="K189" i="63" s="1"/>
  <c r="K190" i="63" s="1"/>
  <c r="K254" i="63" s="1"/>
  <c r="L177" i="63"/>
  <c r="L180" i="63" s="1"/>
  <c r="K217" i="76"/>
  <c r="K256" i="76" s="1"/>
  <c r="L206" i="76"/>
  <c r="L217" i="76" s="1"/>
  <c r="L256" i="76" s="1"/>
  <c r="K129" i="72"/>
  <c r="L124" i="72"/>
  <c r="L129" i="72" s="1"/>
  <c r="K180" i="70"/>
  <c r="L177" i="70"/>
  <c r="L180" i="70" s="1"/>
  <c r="K48" i="71"/>
  <c r="K49" i="71" s="1"/>
  <c r="K44" i="71"/>
  <c r="K152" i="69"/>
  <c r="L146" i="69"/>
  <c r="L152" i="69" s="1"/>
  <c r="L153" i="69" s="1"/>
  <c r="L250" i="69" s="1"/>
  <c r="K187" i="69"/>
  <c r="K189" i="69" s="1"/>
  <c r="L182" i="69"/>
  <c r="L187" i="69" s="1"/>
  <c r="K129" i="71"/>
  <c r="L124" i="71"/>
  <c r="L129" i="71" s="1"/>
  <c r="K217" i="63"/>
  <c r="K256" i="63" s="1"/>
  <c r="L206" i="63"/>
  <c r="L217" i="63" s="1"/>
  <c r="L256" i="63" s="1"/>
  <c r="K46" i="72"/>
  <c r="K187" i="72"/>
  <c r="L182" i="72"/>
  <c r="L187" i="72" s="1"/>
  <c r="K164" i="69"/>
  <c r="L158" i="69"/>
  <c r="L164" i="69" s="1"/>
  <c r="L165" i="69" s="1"/>
  <c r="L251" i="69" s="1"/>
  <c r="L48" i="75"/>
  <c r="L72" i="75"/>
  <c r="L77" i="75" s="1"/>
  <c r="L45" i="75"/>
  <c r="L44" i="75"/>
  <c r="L46" i="75" s="1"/>
  <c r="L47" i="75"/>
  <c r="L100" i="75"/>
  <c r="L72" i="76"/>
  <c r="L77" i="76" s="1"/>
  <c r="L48" i="76"/>
  <c r="L45" i="76"/>
  <c r="L44" i="76"/>
  <c r="L46" i="76" s="1"/>
  <c r="L100" i="76"/>
  <c r="L47" i="76"/>
  <c r="L44" i="73"/>
  <c r="L45" i="73"/>
  <c r="L72" i="73"/>
  <c r="L77" i="73" s="1"/>
  <c r="L47" i="73"/>
  <c r="L100" i="73"/>
  <c r="L48" i="73"/>
  <c r="L60" i="74"/>
  <c r="L64" i="74" s="1"/>
  <c r="L61" i="74" s="1"/>
  <c r="L63" i="74"/>
  <c r="K152" i="74"/>
  <c r="K153" i="74" s="1"/>
  <c r="K250" i="74" s="1"/>
  <c r="L146" i="74"/>
  <c r="L152" i="74" s="1"/>
  <c r="K113" i="69"/>
  <c r="L36" i="69"/>
  <c r="L113" i="69" s="1"/>
  <c r="K129" i="75"/>
  <c r="L124" i="75"/>
  <c r="L129" i="75" s="1"/>
  <c r="K164" i="63"/>
  <c r="L158" i="63"/>
  <c r="L164" i="63" s="1"/>
  <c r="L165" i="63" s="1"/>
  <c r="L251" i="63" s="1"/>
  <c r="L60" i="73"/>
  <c r="L64" i="73" s="1"/>
  <c r="L61" i="73" s="1"/>
  <c r="L63" i="73"/>
  <c r="K217" i="72"/>
  <c r="K256" i="72" s="1"/>
  <c r="L206" i="72"/>
  <c r="L217" i="72" s="1"/>
  <c r="L256" i="72" s="1"/>
  <c r="K187" i="70"/>
  <c r="L182" i="70"/>
  <c r="L187" i="70" s="1"/>
  <c r="K217" i="75"/>
  <c r="K256" i="75" s="1"/>
  <c r="L206" i="75"/>
  <c r="L217" i="75" s="1"/>
  <c r="L256" i="75" s="1"/>
  <c r="K180" i="76"/>
  <c r="L177" i="76"/>
  <c r="L180" i="76" s="1"/>
  <c r="K129" i="69"/>
  <c r="L124" i="69"/>
  <c r="L129" i="69" s="1"/>
  <c r="K45" i="74"/>
  <c r="K46" i="74" s="1"/>
  <c r="K187" i="73"/>
  <c r="K189" i="73" s="1"/>
  <c r="L182" i="73"/>
  <c r="L187" i="73" s="1"/>
  <c r="K217" i="69"/>
  <c r="K256" i="69" s="1"/>
  <c r="L206" i="69"/>
  <c r="L217" i="69" s="1"/>
  <c r="L256" i="69" s="1"/>
  <c r="K187" i="71"/>
  <c r="L182" i="71"/>
  <c r="L187" i="71" s="1"/>
  <c r="K200" i="73"/>
  <c r="K255" i="73" s="1"/>
  <c r="L195" i="73"/>
  <c r="L200" i="73" s="1"/>
  <c r="K100" i="71"/>
  <c r="K45" i="71"/>
  <c r="L60" i="63"/>
  <c r="L64" i="63" s="1"/>
  <c r="L61" i="63" s="1"/>
  <c r="L63" i="63"/>
  <c r="K129" i="70"/>
  <c r="L124" i="70"/>
  <c r="L129" i="70" s="1"/>
  <c r="K217" i="71"/>
  <c r="K256" i="71" s="1"/>
  <c r="L206" i="71"/>
  <c r="L217" i="71" s="1"/>
  <c r="L256" i="71" s="1"/>
  <c r="K217" i="74"/>
  <c r="K256" i="74" s="1"/>
  <c r="L206" i="74"/>
  <c r="L217" i="74" s="1"/>
  <c r="L256" i="74" s="1"/>
  <c r="K152" i="70"/>
  <c r="L146" i="70"/>
  <c r="L152" i="70" s="1"/>
  <c r="L44" i="69"/>
  <c r="L45" i="69"/>
  <c r="L47" i="69"/>
  <c r="L100" i="69"/>
  <c r="L48" i="69"/>
  <c r="L72" i="69"/>
  <c r="L77" i="69" s="1"/>
  <c r="L106" i="69"/>
  <c r="L32" i="69"/>
  <c r="L112" i="69" s="1"/>
  <c r="L104" i="69"/>
  <c r="L97" i="69"/>
  <c r="L111" i="69"/>
  <c r="L102" i="69"/>
  <c r="L108" i="69"/>
  <c r="L96" i="69"/>
  <c r="L105" i="69"/>
  <c r="L116" i="69"/>
  <c r="L121" i="69" s="1"/>
  <c r="L95" i="69"/>
  <c r="L106" i="73"/>
  <c r="L108" i="73"/>
  <c r="L32" i="73"/>
  <c r="L112" i="73" s="1"/>
  <c r="L111" i="73"/>
  <c r="L104" i="73"/>
  <c r="L96" i="73"/>
  <c r="L102" i="73"/>
  <c r="L95" i="73"/>
  <c r="L116" i="73"/>
  <c r="L121" i="73" s="1"/>
  <c r="L105" i="73"/>
  <c r="L97" i="73"/>
  <c r="L116" i="70"/>
  <c r="L121" i="70" s="1"/>
  <c r="L105" i="70"/>
  <c r="L108" i="70"/>
  <c r="L111" i="70"/>
  <c r="L95" i="70"/>
  <c r="L97" i="70"/>
  <c r="L96" i="70"/>
  <c r="L106" i="70"/>
  <c r="L104" i="70"/>
  <c r="L102" i="70"/>
  <c r="L32" i="70"/>
  <c r="L112" i="70" s="1"/>
  <c r="L60" i="75"/>
  <c r="L64" i="75" s="1"/>
  <c r="L61" i="75" s="1"/>
  <c r="L63" i="75"/>
  <c r="K200" i="63"/>
  <c r="L195" i="63"/>
  <c r="L200" i="63" s="1"/>
  <c r="K200" i="71"/>
  <c r="K255" i="71" s="1"/>
  <c r="L195" i="71"/>
  <c r="L200" i="71" s="1"/>
  <c r="K152" i="73"/>
  <c r="K153" i="73" s="1"/>
  <c r="K250" i="73" s="1"/>
  <c r="L146" i="73"/>
  <c r="L152" i="73" s="1"/>
  <c r="L153" i="73" s="1"/>
  <c r="L250" i="73" s="1"/>
  <c r="K129" i="63"/>
  <c r="L124" i="63"/>
  <c r="L129" i="63" s="1"/>
  <c r="L72" i="63"/>
  <c r="L77" i="63" s="1"/>
  <c r="L44" i="63"/>
  <c r="L100" i="63"/>
  <c r="L47" i="63"/>
  <c r="L48" i="63"/>
  <c r="L45" i="63"/>
  <c r="L44" i="70"/>
  <c r="L46" i="70" s="1"/>
  <c r="L72" i="70"/>
  <c r="L77" i="70" s="1"/>
  <c r="L48" i="70"/>
  <c r="L45" i="70"/>
  <c r="L100" i="70"/>
  <c r="L47" i="70"/>
  <c r="K113" i="76"/>
  <c r="L36" i="76"/>
  <c r="L113" i="76" s="1"/>
  <c r="L114" i="76" s="1"/>
  <c r="K217" i="73"/>
  <c r="K256" i="73" s="1"/>
  <c r="L206" i="73"/>
  <c r="L217" i="73" s="1"/>
  <c r="L256" i="73" s="1"/>
  <c r="K200" i="69"/>
  <c r="L195" i="69"/>
  <c r="L200" i="69" s="1"/>
  <c r="K152" i="63"/>
  <c r="K153" i="63" s="1"/>
  <c r="K250" i="63" s="1"/>
  <c r="L146" i="63"/>
  <c r="L152" i="63" s="1"/>
  <c r="K64" i="71"/>
  <c r="K61" i="71" s="1"/>
  <c r="K48" i="74"/>
  <c r="L60" i="70"/>
  <c r="L64" i="70" s="1"/>
  <c r="L61" i="70" s="1"/>
  <c r="L63" i="70"/>
  <c r="K187" i="63"/>
  <c r="L182" i="63"/>
  <c r="L187" i="63" s="1"/>
  <c r="K113" i="73"/>
  <c r="L36" i="73"/>
  <c r="L113" i="73" s="1"/>
  <c r="J189" i="73"/>
  <c r="J189" i="71"/>
  <c r="K187" i="74"/>
  <c r="L182" i="74"/>
  <c r="L187" i="74" s="1"/>
  <c r="K200" i="72"/>
  <c r="L195" i="72"/>
  <c r="L200" i="72" s="1"/>
  <c r="K187" i="75"/>
  <c r="L182" i="75"/>
  <c r="L187" i="75" s="1"/>
  <c r="K180" i="71"/>
  <c r="L177" i="71"/>
  <c r="L180" i="71" s="1"/>
  <c r="L189" i="71" s="1"/>
  <c r="K200" i="70"/>
  <c r="K255" i="70" s="1"/>
  <c r="L195" i="70"/>
  <c r="L200" i="70" s="1"/>
  <c r="K187" i="76"/>
  <c r="L182" i="76"/>
  <c r="L187" i="76" s="1"/>
  <c r="K200" i="76"/>
  <c r="K255" i="76" s="1"/>
  <c r="L195" i="76"/>
  <c r="L200" i="76" s="1"/>
  <c r="L44" i="71"/>
  <c r="L45" i="71"/>
  <c r="L72" i="71"/>
  <c r="L77" i="71" s="1"/>
  <c r="L100" i="71"/>
  <c r="L48" i="71"/>
  <c r="L47" i="71"/>
  <c r="L45" i="74"/>
  <c r="L44" i="74"/>
  <c r="L48" i="74"/>
  <c r="L72" i="74"/>
  <c r="L77" i="74" s="1"/>
  <c r="L47" i="74"/>
  <c r="L100" i="74"/>
  <c r="G258" i="72"/>
  <c r="AA247" i="83"/>
  <c r="AA251" i="83" s="1"/>
  <c r="AA94" i="84"/>
  <c r="AA98" i="84" s="1"/>
  <c r="K190" i="69"/>
  <c r="K254" i="69" s="1"/>
  <c r="K165" i="69"/>
  <c r="K251" i="69" s="1"/>
  <c r="AA91" i="84"/>
  <c r="AA244" i="83"/>
  <c r="AB244" i="83"/>
  <c r="AB91" i="84"/>
  <c r="Z91" i="84"/>
  <c r="Z244" i="83"/>
  <c r="Y91" i="84"/>
  <c r="Y244" i="83"/>
  <c r="J153" i="73"/>
  <c r="J250" i="73" s="1"/>
  <c r="K153" i="75"/>
  <c r="K250" i="75" s="1"/>
  <c r="AA243" i="83"/>
  <c r="AA90" i="84"/>
  <c r="AE90" i="84"/>
  <c r="AE243" i="83"/>
  <c r="J31" i="76"/>
  <c r="J30" i="76" s="1"/>
  <c r="J69" i="76" s="1"/>
  <c r="K113" i="63"/>
  <c r="K114" i="63" s="1"/>
  <c r="K113" i="75"/>
  <c r="K114" i="75" s="1"/>
  <c r="K113" i="71"/>
  <c r="K114" i="71" s="1"/>
  <c r="K113" i="72"/>
  <c r="K114" i="72" s="1"/>
  <c r="Y68" i="83"/>
  <c r="J46" i="63"/>
  <c r="K46" i="75"/>
  <c r="K98" i="75" s="1"/>
  <c r="J111" i="70"/>
  <c r="J96" i="70"/>
  <c r="AA33" i="84"/>
  <c r="AA88" i="83"/>
  <c r="J96" i="69"/>
  <c r="J111" i="69"/>
  <c r="AB33" i="84"/>
  <c r="AB88" i="83"/>
  <c r="AD88" i="83"/>
  <c r="AD33" i="84"/>
  <c r="W33" i="84"/>
  <c r="W88" i="83"/>
  <c r="K111" i="70"/>
  <c r="K96" i="70"/>
  <c r="K111" i="69"/>
  <c r="K96" i="69"/>
  <c r="K111" i="73"/>
  <c r="K96" i="73"/>
  <c r="Z88" i="83"/>
  <c r="Z33" i="84"/>
  <c r="X33" i="84"/>
  <c r="X88" i="83"/>
  <c r="AE33" i="84"/>
  <c r="AE88" i="83"/>
  <c r="J96" i="73"/>
  <c r="J111" i="73"/>
  <c r="AC33" i="84"/>
  <c r="AC88" i="83"/>
  <c r="K46" i="73"/>
  <c r="K98" i="73" s="1"/>
  <c r="G75" i="69"/>
  <c r="X69" i="83"/>
  <c r="X68" i="83" s="1"/>
  <c r="G75" i="74"/>
  <c r="AC69" i="83"/>
  <c r="AC68" i="83" s="1"/>
  <c r="G75" i="76"/>
  <c r="AE69" i="83"/>
  <c r="AE68" i="83" s="1"/>
  <c r="G75" i="63"/>
  <c r="W69" i="83"/>
  <c r="W68" i="83" s="1"/>
  <c r="G75" i="75"/>
  <c r="AD69" i="83"/>
  <c r="AD68" i="83" s="1"/>
  <c r="G75" i="71"/>
  <c r="Z69" i="83"/>
  <c r="Z68" i="83" s="1"/>
  <c r="G75" i="72"/>
  <c r="AA69" i="83"/>
  <c r="AA68" i="83" s="1"/>
  <c r="G75" i="73"/>
  <c r="AB69" i="83"/>
  <c r="AB68" i="83" s="1"/>
  <c r="AE69" i="82"/>
  <c r="AE68" i="82" s="1"/>
  <c r="AD69" i="82"/>
  <c r="AD68" i="82" s="1"/>
  <c r="J164" i="71"/>
  <c r="J165" i="71" s="1"/>
  <c r="J251" i="71" s="1"/>
  <c r="K158" i="71"/>
  <c r="J136" i="75"/>
  <c r="J138" i="75" s="1"/>
  <c r="K131" i="75"/>
  <c r="K255" i="75"/>
  <c r="J136" i="71"/>
  <c r="J138" i="71" s="1"/>
  <c r="K131" i="71"/>
  <c r="J164" i="75"/>
  <c r="K158" i="75"/>
  <c r="J152" i="76"/>
  <c r="J153" i="76" s="1"/>
  <c r="J250" i="76" s="1"/>
  <c r="K146" i="76"/>
  <c r="J230" i="63"/>
  <c r="J257" i="63" s="1"/>
  <c r="K223" i="63"/>
  <c r="J164" i="70"/>
  <c r="J165" i="70" s="1"/>
  <c r="J251" i="70" s="1"/>
  <c r="K158" i="70"/>
  <c r="J136" i="63"/>
  <c r="J138" i="63" s="1"/>
  <c r="K131" i="63"/>
  <c r="J136" i="74"/>
  <c r="J138" i="74" s="1"/>
  <c r="K131" i="74"/>
  <c r="J129" i="76"/>
  <c r="K124" i="76"/>
  <c r="J180" i="72"/>
  <c r="J189" i="72" s="1"/>
  <c r="J190" i="72" s="1"/>
  <c r="J254" i="72" s="1"/>
  <c r="K177" i="72"/>
  <c r="J180" i="75"/>
  <c r="J189" i="75" s="1"/>
  <c r="K177" i="75"/>
  <c r="K60" i="75"/>
  <c r="K64" i="75" s="1"/>
  <c r="K61" i="75" s="1"/>
  <c r="K63" i="75"/>
  <c r="K60" i="74"/>
  <c r="K64" i="74" s="1"/>
  <c r="K61" i="74" s="1"/>
  <c r="K63" i="74"/>
  <c r="K255" i="63"/>
  <c r="K60" i="72"/>
  <c r="K64" i="72" s="1"/>
  <c r="K61" i="72" s="1"/>
  <c r="K63" i="72"/>
  <c r="K63" i="76"/>
  <c r="K60" i="76"/>
  <c r="K64" i="76" s="1"/>
  <c r="K61" i="76" s="1"/>
  <c r="K102" i="69"/>
  <c r="K104" i="69"/>
  <c r="K97" i="69"/>
  <c r="K32" i="69"/>
  <c r="K112" i="69" s="1"/>
  <c r="K108" i="69"/>
  <c r="K116" i="69"/>
  <c r="K121" i="69" s="1"/>
  <c r="K95" i="69"/>
  <c r="K49" i="75"/>
  <c r="K52" i="75"/>
  <c r="K153" i="69"/>
  <c r="K250" i="69" s="1"/>
  <c r="K165" i="63"/>
  <c r="K251" i="63" s="1"/>
  <c r="J136" i="72"/>
  <c r="J138" i="72" s="1"/>
  <c r="K131" i="72"/>
  <c r="J230" i="76"/>
  <c r="J257" i="76" s="1"/>
  <c r="K223" i="76"/>
  <c r="J136" i="70"/>
  <c r="J138" i="70" s="1"/>
  <c r="K131" i="70"/>
  <c r="J230" i="75"/>
  <c r="J257" i="75" s="1"/>
  <c r="K223" i="75"/>
  <c r="J230" i="74"/>
  <c r="J257" i="74" s="1"/>
  <c r="K223" i="74"/>
  <c r="J230" i="69"/>
  <c r="J257" i="69" s="1"/>
  <c r="K223" i="69"/>
  <c r="J164" i="73"/>
  <c r="J165" i="73" s="1"/>
  <c r="J251" i="73" s="1"/>
  <c r="K158" i="73"/>
  <c r="J230" i="71"/>
  <c r="J257" i="71" s="1"/>
  <c r="K223" i="71"/>
  <c r="J230" i="73"/>
  <c r="J257" i="73" s="1"/>
  <c r="K223" i="73"/>
  <c r="K255" i="74"/>
  <c r="K102" i="70"/>
  <c r="K108" i="70"/>
  <c r="K116" i="70"/>
  <c r="K121" i="70" s="1"/>
  <c r="K104" i="70"/>
  <c r="K95" i="70"/>
  <c r="K97" i="70"/>
  <c r="K32" i="70"/>
  <c r="K112" i="70" s="1"/>
  <c r="K46" i="69"/>
  <c r="K114" i="76"/>
  <c r="K63" i="63"/>
  <c r="K60" i="63"/>
  <c r="K64" i="63" s="1"/>
  <c r="K61" i="63" s="1"/>
  <c r="K52" i="73"/>
  <c r="K49" i="73"/>
  <c r="K52" i="72"/>
  <c r="K49" i="72"/>
  <c r="K53" i="72" s="1"/>
  <c r="K50" i="72" s="1"/>
  <c r="K98" i="72"/>
  <c r="K71" i="72"/>
  <c r="K79" i="72" s="1"/>
  <c r="K99" i="72"/>
  <c r="K46" i="70"/>
  <c r="K98" i="63"/>
  <c r="K99" i="63"/>
  <c r="K71" i="63"/>
  <c r="K79" i="63" s="1"/>
  <c r="K255" i="69"/>
  <c r="J152" i="72"/>
  <c r="J153" i="72" s="1"/>
  <c r="J250" i="72" s="1"/>
  <c r="K146" i="72"/>
  <c r="J230" i="70"/>
  <c r="J257" i="70" s="1"/>
  <c r="K223" i="70"/>
  <c r="J136" i="73"/>
  <c r="K131" i="73"/>
  <c r="J164" i="76"/>
  <c r="J165" i="76" s="1"/>
  <c r="J251" i="76" s="1"/>
  <c r="K158" i="76"/>
  <c r="J164" i="72"/>
  <c r="J165" i="72" s="1"/>
  <c r="J251" i="72" s="1"/>
  <c r="K158" i="72"/>
  <c r="J136" i="76"/>
  <c r="K131" i="76"/>
  <c r="J164" i="74"/>
  <c r="J165" i="74" s="1"/>
  <c r="J251" i="74" s="1"/>
  <c r="K158" i="74"/>
  <c r="J230" i="72"/>
  <c r="J257" i="72" s="1"/>
  <c r="K223" i="72"/>
  <c r="J129" i="73"/>
  <c r="K124" i="73"/>
  <c r="J136" i="69"/>
  <c r="J138" i="69" s="1"/>
  <c r="K131" i="69"/>
  <c r="K60" i="73"/>
  <c r="K64" i="73" s="1"/>
  <c r="K61" i="73" s="1"/>
  <c r="K63" i="73"/>
  <c r="K52" i="76"/>
  <c r="K49" i="76"/>
  <c r="K49" i="74"/>
  <c r="K52" i="74"/>
  <c r="K60" i="70"/>
  <c r="K64" i="70" s="1"/>
  <c r="K61" i="70" s="1"/>
  <c r="K63" i="70"/>
  <c r="K255" i="72"/>
  <c r="K46" i="71"/>
  <c r="K153" i="70"/>
  <c r="K250" i="70" s="1"/>
  <c r="K102" i="73"/>
  <c r="K95" i="73"/>
  <c r="K104" i="73"/>
  <c r="K97" i="73"/>
  <c r="K32" i="73"/>
  <c r="K112" i="73" s="1"/>
  <c r="K108" i="73"/>
  <c r="K116" i="73"/>
  <c r="K121" i="73" s="1"/>
  <c r="AC34" i="80"/>
  <c r="AC88" i="82"/>
  <c r="AB34" i="80"/>
  <c r="AB88" i="82"/>
  <c r="AE34" i="80"/>
  <c r="AE88" i="82"/>
  <c r="J116" i="69"/>
  <c r="J121" i="69" s="1"/>
  <c r="Z34" i="80"/>
  <c r="Z88" i="82"/>
  <c r="J116" i="73"/>
  <c r="J121" i="73" s="1"/>
  <c r="J116" i="70"/>
  <c r="J121" i="70" s="1"/>
  <c r="Y34" i="80"/>
  <c r="Y88" i="82"/>
  <c r="AD34" i="80"/>
  <c r="AD88" i="82"/>
  <c r="AB69" i="82"/>
  <c r="AB68" i="82" s="1"/>
  <c r="AC69" i="82"/>
  <c r="AC68" i="82" s="1"/>
  <c r="Y69" i="82"/>
  <c r="Y68" i="82" s="1"/>
  <c r="I258" i="76"/>
  <c r="I234" i="74"/>
  <c r="I234" i="75"/>
  <c r="I258" i="73"/>
  <c r="I258" i="71"/>
  <c r="J190" i="71"/>
  <c r="J254" i="71" s="1"/>
  <c r="J190" i="76"/>
  <c r="J254" i="76" s="1"/>
  <c r="J258" i="76" s="1"/>
  <c r="J190" i="73"/>
  <c r="J254" i="73" s="1"/>
  <c r="J258" i="73" s="1"/>
  <c r="J190" i="75"/>
  <c r="J254" i="75" s="1"/>
  <c r="J258" i="75" s="1"/>
  <c r="H74" i="73"/>
  <c r="G74" i="75"/>
  <c r="I53" i="75"/>
  <c r="I50" i="75" s="1"/>
  <c r="I31" i="75" s="1"/>
  <c r="I30" i="75" s="1"/>
  <c r="I69" i="75" s="1"/>
  <c r="I74" i="75" s="1"/>
  <c r="H74" i="74"/>
  <c r="J99" i="69"/>
  <c r="I99" i="72"/>
  <c r="I53" i="72"/>
  <c r="I50" i="72" s="1"/>
  <c r="I31" i="72" s="1"/>
  <c r="I30" i="72" s="1"/>
  <c r="I69" i="72" s="1"/>
  <c r="I74" i="72" s="1"/>
  <c r="I53" i="76"/>
  <c r="I50" i="76" s="1"/>
  <c r="I31" i="76" s="1"/>
  <c r="I30" i="76" s="1"/>
  <c r="I69" i="76" s="1"/>
  <c r="I74" i="76" s="1"/>
  <c r="I71" i="72"/>
  <c r="I71" i="63"/>
  <c r="J98" i="69"/>
  <c r="I99" i="71"/>
  <c r="I99" i="75"/>
  <c r="I71" i="71"/>
  <c r="I234" i="63"/>
  <c r="J98" i="73"/>
  <c r="J53" i="63"/>
  <c r="J50" i="63" s="1"/>
  <c r="J31" i="63" s="1"/>
  <c r="J30" i="63" s="1"/>
  <c r="J69" i="63" s="1"/>
  <c r="J74" i="63" s="1"/>
  <c r="I234" i="73"/>
  <c r="J53" i="73"/>
  <c r="J50" i="73" s="1"/>
  <c r="J31" i="73" s="1"/>
  <c r="J30" i="73" s="1"/>
  <c r="J69" i="73" s="1"/>
  <c r="J74" i="73" s="1"/>
  <c r="I234" i="72"/>
  <c r="J234" i="63"/>
  <c r="I98" i="63"/>
  <c r="I53" i="63"/>
  <c r="I50" i="63" s="1"/>
  <c r="I31" i="63" s="1"/>
  <c r="I30" i="63" s="1"/>
  <c r="I69" i="63" s="1"/>
  <c r="I74" i="63" s="1"/>
  <c r="I98" i="70"/>
  <c r="J71" i="73"/>
  <c r="I53" i="71"/>
  <c r="I50" i="71" s="1"/>
  <c r="I31" i="71" s="1"/>
  <c r="I30" i="71" s="1"/>
  <c r="I69" i="71" s="1"/>
  <c r="I74" i="71" s="1"/>
  <c r="I99" i="63"/>
  <c r="J53" i="69"/>
  <c r="J50" i="69" s="1"/>
  <c r="J31" i="69" s="1"/>
  <c r="J30" i="69" s="1"/>
  <c r="J69" i="69" s="1"/>
  <c r="J74" i="69" s="1"/>
  <c r="I71" i="70"/>
  <c r="I53" i="70"/>
  <c r="I50" i="70" s="1"/>
  <c r="I31" i="70" s="1"/>
  <c r="I30" i="70" s="1"/>
  <c r="I69" i="70" s="1"/>
  <c r="I98" i="75"/>
  <c r="I190" i="72"/>
  <c r="I254" i="72" s="1"/>
  <c r="I258" i="72" s="1"/>
  <c r="J53" i="70"/>
  <c r="J50" i="70" s="1"/>
  <c r="J31" i="70" s="1"/>
  <c r="J30" i="70" s="1"/>
  <c r="J69" i="70" s="1"/>
  <c r="J74" i="70" s="1"/>
  <c r="I53" i="69"/>
  <c r="I50" i="69" s="1"/>
  <c r="I31" i="69" s="1"/>
  <c r="I30" i="69" s="1"/>
  <c r="I69" i="69" s="1"/>
  <c r="I74" i="69" s="1"/>
  <c r="J99" i="74"/>
  <c r="J71" i="74"/>
  <c r="J79" i="74" s="1"/>
  <c r="J98" i="74"/>
  <c r="J95" i="70"/>
  <c r="J104" i="70"/>
  <c r="J32" i="70"/>
  <c r="J112" i="70" s="1"/>
  <c r="J108" i="70"/>
  <c r="J97" i="70"/>
  <c r="I99" i="73"/>
  <c r="I71" i="73"/>
  <c r="I79" i="73" s="1"/>
  <c r="I98" i="73"/>
  <c r="I234" i="69"/>
  <c r="J108" i="73"/>
  <c r="J97" i="73"/>
  <c r="J95" i="73"/>
  <c r="J104" i="73"/>
  <c r="J32" i="73"/>
  <c r="J112" i="73" s="1"/>
  <c r="J165" i="75"/>
  <c r="J251" i="75" s="1"/>
  <c r="I53" i="74"/>
  <c r="I50" i="74" s="1"/>
  <c r="I31" i="74" s="1"/>
  <c r="I30" i="74" s="1"/>
  <c r="I69" i="74" s="1"/>
  <c r="I74" i="74" s="1"/>
  <c r="J190" i="70"/>
  <c r="J254" i="70" s="1"/>
  <c r="J258" i="70" s="1"/>
  <c r="I190" i="70"/>
  <c r="I254" i="70" s="1"/>
  <c r="I258" i="70" s="1"/>
  <c r="J190" i="63"/>
  <c r="J254" i="63" s="1"/>
  <c r="J258" i="63" s="1"/>
  <c r="I190" i="63"/>
  <c r="I254" i="63" s="1"/>
  <c r="I258" i="63" s="1"/>
  <c r="J53" i="74"/>
  <c r="J50" i="74" s="1"/>
  <c r="J31" i="74" s="1"/>
  <c r="J30" i="74" s="1"/>
  <c r="I99" i="69"/>
  <c r="I71" i="69"/>
  <c r="I79" i="69" s="1"/>
  <c r="I98" i="69"/>
  <c r="J53" i="72"/>
  <c r="J50" i="72" s="1"/>
  <c r="J31" i="72" s="1"/>
  <c r="J30" i="72" s="1"/>
  <c r="I138" i="76"/>
  <c r="I70" i="75"/>
  <c r="I76" i="75"/>
  <c r="I75" i="75" s="1"/>
  <c r="I99" i="74"/>
  <c r="I98" i="74"/>
  <c r="I71" i="74"/>
  <c r="I79" i="74" s="1"/>
  <c r="J99" i="75"/>
  <c r="J71" i="75"/>
  <c r="J79" i="75" s="1"/>
  <c r="J98" i="75"/>
  <c r="J98" i="71"/>
  <c r="J99" i="71"/>
  <c r="J71" i="71"/>
  <c r="J79" i="71" s="1"/>
  <c r="I71" i="76"/>
  <c r="I79" i="76" s="1"/>
  <c r="I98" i="76"/>
  <c r="I99" i="76"/>
  <c r="J95" i="69"/>
  <c r="J104" i="69"/>
  <c r="J108" i="69"/>
  <c r="J32" i="69"/>
  <c r="J112" i="69" s="1"/>
  <c r="J97" i="69"/>
  <c r="I53" i="73"/>
  <c r="I50" i="73" s="1"/>
  <c r="I31" i="73" s="1"/>
  <c r="I30" i="73" s="1"/>
  <c r="I69" i="73" s="1"/>
  <c r="I74" i="73" s="1"/>
  <c r="I258" i="75"/>
  <c r="J53" i="71"/>
  <c r="J50" i="71" s="1"/>
  <c r="J31" i="71" s="1"/>
  <c r="J30" i="71" s="1"/>
  <c r="I234" i="71"/>
  <c r="I234" i="76"/>
  <c r="J99" i="70"/>
  <c r="J71" i="70"/>
  <c r="J79" i="70" s="1"/>
  <c r="J98" i="70"/>
  <c r="J138" i="76"/>
  <c r="J76" i="69"/>
  <c r="J75" i="69" s="1"/>
  <c r="J70" i="69"/>
  <c r="J53" i="75"/>
  <c r="J50" i="75" s="1"/>
  <c r="J31" i="75" s="1"/>
  <c r="J30" i="75" s="1"/>
  <c r="I121" i="73"/>
  <c r="J76" i="76"/>
  <c r="J75" i="76" s="1"/>
  <c r="J70" i="76"/>
  <c r="J99" i="72"/>
  <c r="J71" i="72"/>
  <c r="J79" i="72" s="1"/>
  <c r="J98" i="72"/>
  <c r="J190" i="74"/>
  <c r="J254" i="74" s="1"/>
  <c r="J258" i="74" s="1"/>
  <c r="I190" i="74"/>
  <c r="I254" i="74" s="1"/>
  <c r="I258" i="74" s="1"/>
  <c r="I234" i="70"/>
  <c r="J190" i="69"/>
  <c r="J254" i="69" s="1"/>
  <c r="J258" i="69" s="1"/>
  <c r="I190" i="69"/>
  <c r="I254" i="69" s="1"/>
  <c r="I258" i="69" s="1"/>
  <c r="J99" i="63"/>
  <c r="J71" i="63"/>
  <c r="J79" i="63" s="1"/>
  <c r="J98" i="63"/>
  <c r="I138" i="73"/>
  <c r="G74" i="72"/>
  <c r="H74" i="70"/>
  <c r="H74" i="69"/>
  <c r="G74" i="69"/>
  <c r="I234" i="60"/>
  <c r="J233" i="60"/>
  <c r="I180" i="60"/>
  <c r="J179" i="60"/>
  <c r="K189" i="71" l="1"/>
  <c r="K190" i="71" s="1"/>
  <c r="K254" i="71" s="1"/>
  <c r="K190" i="73"/>
  <c r="K254" i="73" s="1"/>
  <c r="K258" i="73" s="1"/>
  <c r="K189" i="70"/>
  <c r="K190" i="70" s="1"/>
  <c r="K254" i="70" s="1"/>
  <c r="J234" i="70"/>
  <c r="L114" i="70"/>
  <c r="L153" i="70"/>
  <c r="L250" i="70" s="1"/>
  <c r="J234" i="74"/>
  <c r="J234" i="73"/>
  <c r="K52" i="69"/>
  <c r="K52" i="70"/>
  <c r="J234" i="72"/>
  <c r="K31" i="72"/>
  <c r="K30" i="72" s="1"/>
  <c r="K99" i="75"/>
  <c r="K52" i="63"/>
  <c r="K46" i="76"/>
  <c r="L189" i="74"/>
  <c r="K189" i="76"/>
  <c r="K190" i="76" s="1"/>
  <c r="K254" i="76" s="1"/>
  <c r="L189" i="70"/>
  <c r="K52" i="71"/>
  <c r="K129" i="73"/>
  <c r="L124" i="73"/>
  <c r="L129" i="73" s="1"/>
  <c r="K164" i="72"/>
  <c r="K165" i="72" s="1"/>
  <c r="K251" i="72" s="1"/>
  <c r="L158" i="72"/>
  <c r="L164" i="72" s="1"/>
  <c r="L165" i="72" s="1"/>
  <c r="L251" i="72" s="1"/>
  <c r="K136" i="73"/>
  <c r="L131" i="73"/>
  <c r="L136" i="73" s="1"/>
  <c r="K152" i="72"/>
  <c r="L146" i="72"/>
  <c r="L152" i="72" s="1"/>
  <c r="L153" i="72" s="1"/>
  <c r="L250" i="72" s="1"/>
  <c r="L255" i="73"/>
  <c r="K230" i="73"/>
  <c r="K257" i="73" s="1"/>
  <c r="L223" i="73"/>
  <c r="L230" i="73" s="1"/>
  <c r="L257" i="73" s="1"/>
  <c r="K230" i="74"/>
  <c r="K257" i="74" s="1"/>
  <c r="L223" i="74"/>
  <c r="L230" i="74" s="1"/>
  <c r="L257" i="74" s="1"/>
  <c r="K136" i="72"/>
  <c r="K138" i="72" s="1"/>
  <c r="L131" i="72"/>
  <c r="L136" i="72" s="1"/>
  <c r="K129" i="76"/>
  <c r="K138" i="76" s="1"/>
  <c r="L124" i="76"/>
  <c r="L129" i="76" s="1"/>
  <c r="K230" i="63"/>
  <c r="K257" i="63" s="1"/>
  <c r="L223" i="63"/>
  <c r="L230" i="63" s="1"/>
  <c r="L257" i="63" s="1"/>
  <c r="K99" i="73"/>
  <c r="L255" i="72"/>
  <c r="L255" i="69"/>
  <c r="L46" i="63"/>
  <c r="L255" i="63"/>
  <c r="L114" i="69"/>
  <c r="L52" i="69"/>
  <c r="L49" i="69"/>
  <c r="L49" i="73"/>
  <c r="L52" i="73"/>
  <c r="L52" i="76"/>
  <c r="L49" i="76"/>
  <c r="L53" i="76" s="1"/>
  <c r="L50" i="76" s="1"/>
  <c r="L31" i="76" s="1"/>
  <c r="L30" i="76" s="1"/>
  <c r="L98" i="75"/>
  <c r="L99" i="75"/>
  <c r="L71" i="75"/>
  <c r="L190" i="70"/>
  <c r="L254" i="70" s="1"/>
  <c r="L258" i="70" s="1"/>
  <c r="L255" i="75"/>
  <c r="J234" i="76"/>
  <c r="K136" i="69"/>
  <c r="K138" i="69" s="1"/>
  <c r="L131" i="69"/>
  <c r="L136" i="69" s="1"/>
  <c r="L138" i="69" s="1"/>
  <c r="K230" i="72"/>
  <c r="K257" i="72" s="1"/>
  <c r="L223" i="72"/>
  <c r="L230" i="72" s="1"/>
  <c r="L257" i="72" s="1"/>
  <c r="K136" i="76"/>
  <c r="L131" i="76"/>
  <c r="L136" i="76" s="1"/>
  <c r="K164" i="76"/>
  <c r="K165" i="76" s="1"/>
  <c r="K251" i="76" s="1"/>
  <c r="L158" i="76"/>
  <c r="L164" i="76" s="1"/>
  <c r="K230" i="70"/>
  <c r="K257" i="70" s="1"/>
  <c r="L223" i="70"/>
  <c r="L230" i="70" s="1"/>
  <c r="L257" i="70" s="1"/>
  <c r="K71" i="73"/>
  <c r="K79" i="73" s="1"/>
  <c r="L46" i="71"/>
  <c r="K189" i="74"/>
  <c r="K190" i="74" s="1"/>
  <c r="K254" i="74" s="1"/>
  <c r="K258" i="74" s="1"/>
  <c r="K164" i="74"/>
  <c r="L158" i="74"/>
  <c r="L164" i="74" s="1"/>
  <c r="L165" i="74" s="1"/>
  <c r="L251" i="74" s="1"/>
  <c r="L52" i="74"/>
  <c r="L49" i="74"/>
  <c r="L98" i="70"/>
  <c r="L71" i="70"/>
  <c r="L99" i="70"/>
  <c r="J138" i="73"/>
  <c r="K53" i="73"/>
  <c r="K50" i="73" s="1"/>
  <c r="K164" i="73"/>
  <c r="K165" i="73" s="1"/>
  <c r="K251" i="73" s="1"/>
  <c r="L158" i="73"/>
  <c r="L164" i="73" s="1"/>
  <c r="K136" i="70"/>
  <c r="K138" i="70" s="1"/>
  <c r="L131" i="70"/>
  <c r="L136" i="70" s="1"/>
  <c r="L138" i="70" s="1"/>
  <c r="K180" i="75"/>
  <c r="K189" i="75" s="1"/>
  <c r="K190" i="75" s="1"/>
  <c r="K254" i="75" s="1"/>
  <c r="K258" i="75" s="1"/>
  <c r="L177" i="75"/>
  <c r="L180" i="75" s="1"/>
  <c r="L189" i="75" s="1"/>
  <c r="K136" i="63"/>
  <c r="K138" i="63" s="1"/>
  <c r="L131" i="63"/>
  <c r="L136" i="63" s="1"/>
  <c r="K164" i="75"/>
  <c r="K165" i="75" s="1"/>
  <c r="K251" i="75" s="1"/>
  <c r="L158" i="75"/>
  <c r="L164" i="75" s="1"/>
  <c r="K136" i="75"/>
  <c r="K138" i="75" s="1"/>
  <c r="L131" i="75"/>
  <c r="L136" i="75" s="1"/>
  <c r="L49" i="71"/>
  <c r="L53" i="71" s="1"/>
  <c r="L50" i="71" s="1"/>
  <c r="L31" i="71" s="1"/>
  <c r="L30" i="71" s="1"/>
  <c r="L52" i="71"/>
  <c r="L190" i="71"/>
  <c r="L254" i="71" s="1"/>
  <c r="L258" i="71" s="1"/>
  <c r="J234" i="75"/>
  <c r="K258" i="69"/>
  <c r="K230" i="71"/>
  <c r="K257" i="71" s="1"/>
  <c r="L223" i="71"/>
  <c r="L230" i="71" s="1"/>
  <c r="L257" i="71" s="1"/>
  <c r="K230" i="69"/>
  <c r="K257" i="69" s="1"/>
  <c r="L223" i="69"/>
  <c r="L230" i="69" s="1"/>
  <c r="L257" i="69" s="1"/>
  <c r="K230" i="75"/>
  <c r="K257" i="75" s="1"/>
  <c r="L223" i="75"/>
  <c r="L230" i="75" s="1"/>
  <c r="L257" i="75" s="1"/>
  <c r="K230" i="76"/>
  <c r="L223" i="76"/>
  <c r="L230" i="76" s="1"/>
  <c r="L257" i="76" s="1"/>
  <c r="K180" i="72"/>
  <c r="K189" i="72" s="1"/>
  <c r="K190" i="72" s="1"/>
  <c r="K254" i="72" s="1"/>
  <c r="K258" i="72" s="1"/>
  <c r="L177" i="72"/>
  <c r="L180" i="72" s="1"/>
  <c r="L189" i="72" s="1"/>
  <c r="L190" i="72" s="1"/>
  <c r="L254" i="72" s="1"/>
  <c r="L258" i="72" s="1"/>
  <c r="K136" i="74"/>
  <c r="K138" i="74" s="1"/>
  <c r="L131" i="74"/>
  <c r="L136" i="74" s="1"/>
  <c r="L138" i="74" s="1"/>
  <c r="K164" i="70"/>
  <c r="K165" i="70" s="1"/>
  <c r="K251" i="70" s="1"/>
  <c r="L158" i="70"/>
  <c r="L164" i="70" s="1"/>
  <c r="L165" i="70" s="1"/>
  <c r="L251" i="70" s="1"/>
  <c r="K152" i="76"/>
  <c r="L146" i="76"/>
  <c r="L152" i="76" s="1"/>
  <c r="L153" i="76" s="1"/>
  <c r="L250" i="76" s="1"/>
  <c r="K136" i="71"/>
  <c r="K138" i="71" s="1"/>
  <c r="L131" i="71"/>
  <c r="L136" i="71" s="1"/>
  <c r="L138" i="71" s="1"/>
  <c r="K164" i="71"/>
  <c r="K165" i="71" s="1"/>
  <c r="K251" i="71" s="1"/>
  <c r="L158" i="71"/>
  <c r="L164" i="71" s="1"/>
  <c r="L165" i="71" s="1"/>
  <c r="L251" i="71" s="1"/>
  <c r="L46" i="74"/>
  <c r="L255" i="76"/>
  <c r="L255" i="70"/>
  <c r="L234" i="70"/>
  <c r="L153" i="63"/>
  <c r="L250" i="63" s="1"/>
  <c r="L49" i="70"/>
  <c r="L53" i="70" s="1"/>
  <c r="L50" i="70" s="1"/>
  <c r="L31" i="70" s="1"/>
  <c r="L30" i="70" s="1"/>
  <c r="L52" i="70"/>
  <c r="L52" i="63"/>
  <c r="L49" i="63"/>
  <c r="L138" i="63"/>
  <c r="L255" i="71"/>
  <c r="L114" i="73"/>
  <c r="L46" i="69"/>
  <c r="L189" i="76"/>
  <c r="L190" i="76" s="1"/>
  <c r="L254" i="76" s="1"/>
  <c r="L258" i="76" s="1"/>
  <c r="L138" i="75"/>
  <c r="L153" i="74"/>
  <c r="L250" i="74" s="1"/>
  <c r="L98" i="76"/>
  <c r="L71" i="76"/>
  <c r="L99" i="76"/>
  <c r="L138" i="72"/>
  <c r="L189" i="69"/>
  <c r="L190" i="69" s="1"/>
  <c r="L254" i="69" s="1"/>
  <c r="L258" i="69" s="1"/>
  <c r="L255" i="74"/>
  <c r="L234" i="74"/>
  <c r="L98" i="72"/>
  <c r="L71" i="72"/>
  <c r="L99" i="72"/>
  <c r="L189" i="73"/>
  <c r="L190" i="73" s="1"/>
  <c r="L254" i="73" s="1"/>
  <c r="L258" i="73" s="1"/>
  <c r="L46" i="73"/>
  <c r="L52" i="75"/>
  <c r="L49" i="75"/>
  <c r="L53" i="75" s="1"/>
  <c r="L50" i="75" s="1"/>
  <c r="L31" i="75" s="1"/>
  <c r="L30" i="75" s="1"/>
  <c r="L189" i="63"/>
  <c r="L190" i="63" s="1"/>
  <c r="L254" i="63" s="1"/>
  <c r="L258" i="63" s="1"/>
  <c r="L49" i="72"/>
  <c r="L53" i="72" s="1"/>
  <c r="L50" i="72" s="1"/>
  <c r="L31" i="72" s="1"/>
  <c r="L30" i="72" s="1"/>
  <c r="L52" i="72"/>
  <c r="I70" i="70"/>
  <c r="I79" i="70"/>
  <c r="J76" i="73"/>
  <c r="J75" i="73" s="1"/>
  <c r="J79" i="73"/>
  <c r="I70" i="72"/>
  <c r="I79" i="72"/>
  <c r="I76" i="71"/>
  <c r="I75" i="71" s="1"/>
  <c r="I79" i="71"/>
  <c r="I70" i="63"/>
  <c r="I79" i="63"/>
  <c r="K234" i="73"/>
  <c r="J258" i="72"/>
  <c r="K258" i="76"/>
  <c r="K31" i="73"/>
  <c r="K30" i="73" s="1"/>
  <c r="K69" i="73" s="1"/>
  <c r="K74" i="73" s="1"/>
  <c r="K71" i="75"/>
  <c r="K79" i="75" s="1"/>
  <c r="K53" i="75"/>
  <c r="K50" i="75" s="1"/>
  <c r="K31" i="75" s="1"/>
  <c r="K30" i="75" s="1"/>
  <c r="K69" i="75" s="1"/>
  <c r="K74" i="75" s="1"/>
  <c r="K114" i="69"/>
  <c r="K53" i="74"/>
  <c r="K50" i="74" s="1"/>
  <c r="K31" i="74" s="1"/>
  <c r="K30" i="74" s="1"/>
  <c r="K69" i="74" s="1"/>
  <c r="K74" i="74" s="1"/>
  <c r="K53" i="71"/>
  <c r="K50" i="71" s="1"/>
  <c r="K31" i="71" s="1"/>
  <c r="K30" i="71" s="1"/>
  <c r="K69" i="71" s="1"/>
  <c r="K74" i="71" s="1"/>
  <c r="K114" i="73"/>
  <c r="K99" i="70"/>
  <c r="K98" i="70"/>
  <c r="K71" i="70"/>
  <c r="K79" i="70" s="1"/>
  <c r="J234" i="71"/>
  <c r="K99" i="74"/>
  <c r="K98" i="74"/>
  <c r="K71" i="74"/>
  <c r="K79" i="74" s="1"/>
  <c r="K53" i="69"/>
  <c r="K50" i="69" s="1"/>
  <c r="K31" i="69" s="1"/>
  <c r="K30" i="69" s="1"/>
  <c r="K258" i="71"/>
  <c r="K76" i="72"/>
  <c r="K75" i="72" s="1"/>
  <c r="K70" i="72"/>
  <c r="K98" i="71"/>
  <c r="K71" i="71"/>
  <c r="K79" i="71" s="1"/>
  <c r="K99" i="71"/>
  <c r="K53" i="70"/>
  <c r="K50" i="70" s="1"/>
  <c r="K31" i="70" s="1"/>
  <c r="K30" i="70" s="1"/>
  <c r="K69" i="72"/>
  <c r="K74" i="72" s="1"/>
  <c r="K258" i="63"/>
  <c r="K99" i="69"/>
  <c r="K98" i="69"/>
  <c r="K71" i="69"/>
  <c r="K79" i="69" s="1"/>
  <c r="J234" i="69"/>
  <c r="J258" i="71"/>
  <c r="K69" i="63"/>
  <c r="K74" i="63" s="1"/>
  <c r="K165" i="74"/>
  <c r="K251" i="74" s="1"/>
  <c r="K138" i="73"/>
  <c r="K153" i="72"/>
  <c r="K250" i="72" s="1"/>
  <c r="K70" i="63"/>
  <c r="K76" i="63"/>
  <c r="K75" i="63" s="1"/>
  <c r="K114" i="70"/>
  <c r="K258" i="70"/>
  <c r="K153" i="76"/>
  <c r="K250" i="76" s="1"/>
  <c r="K234" i="75"/>
  <c r="I76" i="63"/>
  <c r="I75" i="63" s="1"/>
  <c r="I76" i="70"/>
  <c r="I75" i="70" s="1"/>
  <c r="J70" i="73"/>
  <c r="I76" i="72"/>
  <c r="I75" i="72" s="1"/>
  <c r="J74" i="76"/>
  <c r="I74" i="70"/>
  <c r="I70" i="71"/>
  <c r="J69" i="72"/>
  <c r="J69" i="71"/>
  <c r="J70" i="71"/>
  <c r="J76" i="71"/>
  <c r="J75" i="71" s="1"/>
  <c r="I70" i="74"/>
  <c r="I76" i="74"/>
  <c r="I75" i="74" s="1"/>
  <c r="J70" i="74"/>
  <c r="J76" i="74"/>
  <c r="J75" i="74" s="1"/>
  <c r="J70" i="63"/>
  <c r="J76" i="63"/>
  <c r="J75" i="63" s="1"/>
  <c r="J69" i="75"/>
  <c r="I70" i="69"/>
  <c r="I76" i="69"/>
  <c r="I75" i="69" s="1"/>
  <c r="J70" i="70"/>
  <c r="J76" i="70"/>
  <c r="J75" i="70" s="1"/>
  <c r="I70" i="76"/>
  <c r="I76" i="76"/>
  <c r="I75" i="76" s="1"/>
  <c r="J70" i="72"/>
  <c r="J76" i="72"/>
  <c r="J75" i="72" s="1"/>
  <c r="J70" i="75"/>
  <c r="J76" i="75"/>
  <c r="J75" i="75" s="1"/>
  <c r="J69" i="74"/>
  <c r="I76" i="73"/>
  <c r="I75" i="73" s="1"/>
  <c r="I70" i="73"/>
  <c r="I235" i="60"/>
  <c r="J234" i="60"/>
  <c r="I181" i="60"/>
  <c r="J180" i="60"/>
  <c r="K76" i="75" l="1"/>
  <c r="K75" i="75" s="1"/>
  <c r="K71" i="76"/>
  <c r="K98" i="76"/>
  <c r="K99" i="76"/>
  <c r="K70" i="73"/>
  <c r="L53" i="69"/>
  <c r="L50" i="69" s="1"/>
  <c r="L31" i="69" s="1"/>
  <c r="L30" i="69" s="1"/>
  <c r="K53" i="76"/>
  <c r="K50" i="76" s="1"/>
  <c r="K31" i="76" s="1"/>
  <c r="K30" i="76" s="1"/>
  <c r="K69" i="76" s="1"/>
  <c r="K74" i="76" s="1"/>
  <c r="K76" i="73"/>
  <c r="K75" i="73" s="1"/>
  <c r="K70" i="75"/>
  <c r="K234" i="74"/>
  <c r="K234" i="70"/>
  <c r="L53" i="63"/>
  <c r="L50" i="63" s="1"/>
  <c r="L31" i="63" s="1"/>
  <c r="L30" i="63" s="1"/>
  <c r="L69" i="63" s="1"/>
  <c r="L74" i="63" s="1"/>
  <c r="L234" i="76"/>
  <c r="L53" i="74"/>
  <c r="L50" i="74" s="1"/>
  <c r="L31" i="74" s="1"/>
  <c r="L30" i="74" s="1"/>
  <c r="K234" i="69"/>
  <c r="L234" i="72"/>
  <c r="L165" i="75"/>
  <c r="L251" i="75" s="1"/>
  <c r="L190" i="75"/>
  <c r="L254" i="75" s="1"/>
  <c r="L258" i="75" s="1"/>
  <c r="L165" i="73"/>
  <c r="L251" i="73" s="1"/>
  <c r="L94" i="72"/>
  <c r="L107" i="72"/>
  <c r="L109" i="72" s="1"/>
  <c r="L140" i="72" s="1"/>
  <c r="L69" i="72"/>
  <c r="L74" i="72" s="1"/>
  <c r="L98" i="73"/>
  <c r="L71" i="73"/>
  <c r="L99" i="73"/>
  <c r="L94" i="76"/>
  <c r="L107" i="76"/>
  <c r="L109" i="76" s="1"/>
  <c r="L69" i="76"/>
  <c r="L74" i="76" s="1"/>
  <c r="L234" i="71"/>
  <c r="L234" i="75"/>
  <c r="L70" i="75"/>
  <c r="L76" i="75"/>
  <c r="L75" i="75" s="1"/>
  <c r="L79" i="75"/>
  <c r="L234" i="63"/>
  <c r="K234" i="71"/>
  <c r="L94" i="75"/>
  <c r="L107" i="75"/>
  <c r="L109" i="75" s="1"/>
  <c r="L140" i="75" s="1"/>
  <c r="L69" i="75"/>
  <c r="L74" i="75" s="1"/>
  <c r="L79" i="76"/>
  <c r="L70" i="76"/>
  <c r="L76" i="76"/>
  <c r="L75" i="76" s="1"/>
  <c r="L107" i="71"/>
  <c r="L109" i="71" s="1"/>
  <c r="L140" i="71" s="1"/>
  <c r="L94" i="71"/>
  <c r="L69" i="71"/>
  <c r="L74" i="71" s="1"/>
  <c r="L76" i="70"/>
  <c r="L75" i="70" s="1"/>
  <c r="L70" i="70"/>
  <c r="L79" i="70"/>
  <c r="L98" i="71"/>
  <c r="L71" i="71"/>
  <c r="L99" i="71"/>
  <c r="L190" i="74"/>
  <c r="L254" i="74" s="1"/>
  <c r="L258" i="74" s="1"/>
  <c r="L98" i="63"/>
  <c r="L71" i="63"/>
  <c r="L99" i="63"/>
  <c r="L138" i="76"/>
  <c r="L234" i="73"/>
  <c r="L138" i="73"/>
  <c r="L107" i="74"/>
  <c r="L109" i="74" s="1"/>
  <c r="L140" i="74" s="1"/>
  <c r="L94" i="74"/>
  <c r="L69" i="74"/>
  <c r="L74" i="74" s="1"/>
  <c r="L98" i="74"/>
  <c r="L99" i="74"/>
  <c r="L71" i="74"/>
  <c r="L107" i="69"/>
  <c r="L109" i="69" s="1"/>
  <c r="L140" i="69" s="1"/>
  <c r="L94" i="69"/>
  <c r="L69" i="69"/>
  <c r="L74" i="69" s="1"/>
  <c r="K234" i="63"/>
  <c r="K234" i="72"/>
  <c r="L70" i="72"/>
  <c r="L79" i="72"/>
  <c r="L76" i="72"/>
  <c r="L75" i="72" s="1"/>
  <c r="L98" i="69"/>
  <c r="L99" i="69"/>
  <c r="L71" i="69"/>
  <c r="L107" i="70"/>
  <c r="L109" i="70" s="1"/>
  <c r="L140" i="70" s="1"/>
  <c r="L94" i="70"/>
  <c r="L69" i="70"/>
  <c r="L74" i="70" s="1"/>
  <c r="K257" i="76"/>
  <c r="K234" i="76"/>
  <c r="L165" i="76"/>
  <c r="L251" i="76" s="1"/>
  <c r="L53" i="73"/>
  <c r="L50" i="73" s="1"/>
  <c r="L31" i="73" s="1"/>
  <c r="L30" i="73" s="1"/>
  <c r="L234" i="69"/>
  <c r="K69" i="69"/>
  <c r="K74" i="69" s="1"/>
  <c r="K76" i="69"/>
  <c r="K75" i="69" s="1"/>
  <c r="K70" i="69"/>
  <c r="K70" i="74"/>
  <c r="K76" i="74"/>
  <c r="K75" i="74" s="1"/>
  <c r="K70" i="70"/>
  <c r="K76" i="70"/>
  <c r="K75" i="70" s="1"/>
  <c r="K69" i="70"/>
  <c r="K74" i="70" s="1"/>
  <c r="K70" i="71"/>
  <c r="K76" i="71"/>
  <c r="K75" i="71" s="1"/>
  <c r="J74" i="75"/>
  <c r="J74" i="72"/>
  <c r="J74" i="74"/>
  <c r="J74" i="71"/>
  <c r="J235" i="60"/>
  <c r="I236" i="60"/>
  <c r="J181" i="60"/>
  <c r="I182" i="60"/>
  <c r="L94" i="63" l="1"/>
  <c r="K79" i="76"/>
  <c r="K70" i="76"/>
  <c r="K76" i="76"/>
  <c r="K75" i="76" s="1"/>
  <c r="L107" i="63"/>
  <c r="L109" i="63" s="1"/>
  <c r="L140" i="63" s="1"/>
  <c r="L140" i="76"/>
  <c r="L107" i="73"/>
  <c r="L109" i="73" s="1"/>
  <c r="L140" i="73" s="1"/>
  <c r="L94" i="73"/>
  <c r="L69" i="73"/>
  <c r="L74" i="73" s="1"/>
  <c r="L79" i="74"/>
  <c r="L76" i="74"/>
  <c r="L75" i="74" s="1"/>
  <c r="L70" i="74"/>
  <c r="L79" i="69"/>
  <c r="L70" i="69"/>
  <c r="L76" i="69"/>
  <c r="L75" i="69" s="1"/>
  <c r="L76" i="63"/>
  <c r="L75" i="63" s="1"/>
  <c r="L70" i="63"/>
  <c r="L79" i="63"/>
  <c r="L79" i="71"/>
  <c r="L76" i="71"/>
  <c r="L75" i="71" s="1"/>
  <c r="L70" i="71"/>
  <c r="L76" i="73"/>
  <c r="L75" i="73" s="1"/>
  <c r="L70" i="73"/>
  <c r="L79" i="73"/>
  <c r="J236" i="60"/>
  <c r="I237" i="60"/>
  <c r="J182" i="60"/>
  <c r="I183" i="60"/>
  <c r="I238" i="60" l="1"/>
  <c r="J237" i="60"/>
  <c r="I184" i="60"/>
  <c r="J183" i="60"/>
  <c r="I239" i="60" l="1"/>
  <c r="J238" i="60"/>
  <c r="I185" i="60"/>
  <c r="J184" i="60"/>
  <c r="J239" i="60" l="1"/>
  <c r="I240" i="60"/>
  <c r="J185" i="60"/>
  <c r="I186" i="60"/>
  <c r="J240" i="60" l="1"/>
  <c r="I241" i="60"/>
  <c r="J186" i="60"/>
  <c r="I187" i="60"/>
  <c r="I242" i="60" l="1"/>
  <c r="J241" i="60"/>
  <c r="I188" i="60"/>
  <c r="J187" i="60"/>
  <c r="I243" i="60" l="1"/>
  <c r="J242" i="60"/>
  <c r="I189" i="60"/>
  <c r="J188" i="60"/>
  <c r="J243" i="60" l="1"/>
  <c r="I244" i="60"/>
  <c r="J189" i="60"/>
  <c r="I190" i="60"/>
  <c r="J244" i="60" l="1"/>
  <c r="I245" i="60"/>
  <c r="J190" i="60"/>
  <c r="I191" i="60"/>
  <c r="I246" i="60" l="1"/>
  <c r="J245" i="60"/>
  <c r="I192" i="60"/>
  <c r="J191" i="60"/>
  <c r="I247" i="60" l="1"/>
  <c r="J246" i="60"/>
  <c r="I193" i="60"/>
  <c r="J192" i="60"/>
  <c r="J247" i="60" l="1"/>
  <c r="I248" i="60"/>
  <c r="J193" i="60"/>
  <c r="I194" i="60"/>
  <c r="J248" i="60" l="1"/>
  <c r="I249" i="60"/>
  <c r="J194" i="60"/>
  <c r="I195" i="60"/>
  <c r="I250" i="60" l="1"/>
  <c r="J249" i="60"/>
  <c r="I196" i="60"/>
  <c r="J195" i="60"/>
  <c r="I251" i="60" l="1"/>
  <c r="J250" i="60"/>
  <c r="I197" i="60"/>
  <c r="J196" i="60"/>
  <c r="J251" i="60" l="1"/>
  <c r="I252" i="60"/>
  <c r="J197" i="60"/>
  <c r="I198" i="60"/>
  <c r="J252" i="60" l="1"/>
  <c r="I253" i="60"/>
  <c r="J198" i="60"/>
  <c r="I199" i="60"/>
  <c r="I254" i="60" l="1"/>
  <c r="J253" i="60"/>
  <c r="I200" i="60"/>
  <c r="J199" i="60"/>
  <c r="I255" i="60" l="1"/>
  <c r="J254" i="60"/>
  <c r="I201" i="60"/>
  <c r="J200" i="60"/>
  <c r="J255" i="60" l="1"/>
  <c r="I256" i="60"/>
  <c r="J201" i="60"/>
  <c r="I202" i="60"/>
  <c r="J256" i="60" l="1"/>
  <c r="I257" i="60"/>
  <c r="J202" i="60"/>
  <c r="I203" i="60"/>
  <c r="I258" i="60" l="1"/>
  <c r="J257" i="60"/>
  <c r="I204" i="60"/>
  <c r="J203" i="60"/>
  <c r="I259" i="60" l="1"/>
  <c r="J258" i="60"/>
  <c r="I205" i="60"/>
  <c r="J204" i="60"/>
  <c r="J259" i="60" l="1"/>
  <c r="I260" i="60"/>
  <c r="J205" i="60"/>
  <c r="I206" i="60"/>
  <c r="J260" i="60" l="1"/>
  <c r="I261" i="60"/>
  <c r="J206" i="60"/>
  <c r="I207" i="60"/>
  <c r="I262" i="60" l="1"/>
  <c r="J261" i="60"/>
  <c r="I208" i="60"/>
  <c r="J207" i="60"/>
  <c r="I263" i="60" l="1"/>
  <c r="J262" i="60"/>
  <c r="I209" i="60"/>
  <c r="J208" i="60"/>
  <c r="J263" i="60" l="1"/>
  <c r="I264" i="60"/>
  <c r="J209" i="60"/>
  <c r="I210" i="60"/>
  <c r="J264" i="60" l="1"/>
  <c r="I265" i="60"/>
  <c r="J210" i="60"/>
  <c r="I211" i="60"/>
  <c r="I266" i="60" l="1"/>
  <c r="J265" i="60"/>
  <c r="I212" i="60"/>
  <c r="J211" i="60"/>
  <c r="I267" i="60" l="1"/>
  <c r="J266" i="60"/>
  <c r="I213" i="60"/>
  <c r="J212" i="60"/>
  <c r="J267" i="60" l="1"/>
  <c r="I268" i="60"/>
  <c r="J213" i="60"/>
  <c r="I214" i="60"/>
  <c r="J268" i="60" l="1"/>
  <c r="I269" i="60"/>
  <c r="J214" i="60"/>
  <c r="I215" i="60"/>
  <c r="I270" i="60" l="1"/>
  <c r="J270" i="60" s="1"/>
  <c r="J269" i="60"/>
  <c r="I216" i="60"/>
  <c r="J216" i="60" s="1"/>
  <c r="J215" i="60"/>
  <c r="G30" i="35" l="1"/>
  <c r="H43" i="35" l="1"/>
  <c r="H28" i="35" s="1"/>
  <c r="G43" i="35"/>
  <c r="H8" i="36"/>
  <c r="H86" i="36" s="1"/>
  <c r="H170" i="36" s="1"/>
  <c r="H8" i="37"/>
  <c r="H86" i="37" s="1"/>
  <c r="H170" i="37" s="1"/>
  <c r="H8" i="38"/>
  <c r="H86" i="38" s="1"/>
  <c r="H170" i="38" s="1"/>
  <c r="H8" i="39"/>
  <c r="H86" i="39" s="1"/>
  <c r="H170" i="39" s="1"/>
  <c r="H8" i="40"/>
  <c r="H86" i="40" s="1"/>
  <c r="H170" i="40" s="1"/>
  <c r="H8" i="41"/>
  <c r="H86" i="41" s="1"/>
  <c r="H170" i="41" s="1"/>
  <c r="H8" i="42"/>
  <c r="H86" i="42" s="1"/>
  <c r="H170" i="42" s="1"/>
  <c r="H8" i="44"/>
  <c r="H86" i="44" s="1"/>
  <c r="H170" i="44" s="1"/>
  <c r="H8" i="43"/>
  <c r="H86" i="43" s="1"/>
  <c r="H170" i="43" s="1"/>
  <c r="H8" i="50"/>
  <c r="H86" i="50" s="1"/>
  <c r="H170" i="50" s="1"/>
  <c r="H8" i="49"/>
  <c r="H86" i="49" s="1"/>
  <c r="H170" i="49" s="1"/>
  <c r="H8" i="48"/>
  <c r="H86" i="48" s="1"/>
  <c r="H170" i="48" s="1"/>
  <c r="H8" i="47"/>
  <c r="H86" i="47" s="1"/>
  <c r="H170" i="47" s="1"/>
  <c r="H8" i="46"/>
  <c r="H86" i="46" s="1"/>
  <c r="H170" i="46" s="1"/>
  <c r="H8" i="45"/>
  <c r="H86" i="45" s="1"/>
  <c r="H170" i="45" s="1"/>
  <c r="H8" i="3"/>
  <c r="G8" i="61" s="1"/>
  <c r="G87" i="61" s="1"/>
  <c r="D196" i="60"/>
  <c r="G289" i="60"/>
  <c r="G290" i="60" s="1"/>
  <c r="G291" i="60" s="1"/>
  <c r="G292" i="60" s="1"/>
  <c r="G293" i="60" s="1"/>
  <c r="G294" i="60" s="1"/>
  <c r="G295" i="60" s="1"/>
  <c r="G296" i="60" s="1"/>
  <c r="G297" i="60" s="1"/>
  <c r="G298" i="60" s="1"/>
  <c r="G299" i="60" s="1"/>
  <c r="G300" i="60" s="1"/>
  <c r="G301" i="60" s="1"/>
  <c r="G302" i="60" s="1"/>
  <c r="G303" i="60" s="1"/>
  <c r="G304" i="60" s="1"/>
  <c r="G305" i="60" s="1"/>
  <c r="G306" i="60" s="1"/>
  <c r="G307" i="60" s="1"/>
  <c r="G308" i="60" s="1"/>
  <c r="G309" i="60" s="1"/>
  <c r="G310" i="60" s="1"/>
  <c r="G311" i="60" s="1"/>
  <c r="G312" i="60" s="1"/>
  <c r="G313" i="60" s="1"/>
  <c r="G314" i="60" s="1"/>
  <c r="G315" i="60" s="1"/>
  <c r="G316" i="60" s="1"/>
  <c r="G317" i="60" s="1"/>
  <c r="G318" i="60" s="1"/>
  <c r="G319" i="60" s="1"/>
  <c r="G320" i="60" s="1"/>
  <c r="G321" i="60" s="1"/>
  <c r="G322" i="60" s="1"/>
  <c r="G323" i="60" s="1"/>
  <c r="G324" i="60" s="1"/>
  <c r="G344" i="60"/>
  <c r="G345" i="60" s="1"/>
  <c r="G346" i="60" s="1"/>
  <c r="G347" i="60" s="1"/>
  <c r="G348" i="60" s="1"/>
  <c r="G349" i="60" s="1"/>
  <c r="G350" i="60" s="1"/>
  <c r="G351" i="60" s="1"/>
  <c r="G352" i="60" s="1"/>
  <c r="G353" i="60" s="1"/>
  <c r="G354" i="60" s="1"/>
  <c r="G355" i="60" s="1"/>
  <c r="G356" i="60" s="1"/>
  <c r="G357" i="60" s="1"/>
  <c r="G358" i="60" s="1"/>
  <c r="G359" i="60" s="1"/>
  <c r="G360" i="60" s="1"/>
  <c r="G361" i="60" s="1"/>
  <c r="G362" i="60" s="1"/>
  <c r="G363" i="60" s="1"/>
  <c r="G364" i="60" s="1"/>
  <c r="G365" i="60" s="1"/>
  <c r="G366" i="60" s="1"/>
  <c r="G367" i="60" s="1"/>
  <c r="G368" i="60" s="1"/>
  <c r="G369" i="60" s="1"/>
  <c r="G370" i="60" s="1"/>
  <c r="G371" i="60" s="1"/>
  <c r="G372" i="60" s="1"/>
  <c r="G373" i="60" s="1"/>
  <c r="G374" i="60" s="1"/>
  <c r="G375" i="60" s="1"/>
  <c r="G376" i="60" s="1"/>
  <c r="G377" i="60" s="1"/>
  <c r="G378" i="60" s="1"/>
  <c r="G379" i="60" s="1"/>
  <c r="G399" i="60"/>
  <c r="G400" i="60" s="1"/>
  <c r="G401" i="60" s="1"/>
  <c r="G402" i="60" s="1"/>
  <c r="G403" i="60" s="1"/>
  <c r="G404" i="60" s="1"/>
  <c r="G405" i="60" s="1"/>
  <c r="G406" i="60" s="1"/>
  <c r="G407" i="60" s="1"/>
  <c r="G408" i="60" s="1"/>
  <c r="G409" i="60" s="1"/>
  <c r="G410" i="60" s="1"/>
  <c r="G411" i="60" s="1"/>
  <c r="G412" i="60" s="1"/>
  <c r="G413" i="60" s="1"/>
  <c r="G414" i="60" s="1"/>
  <c r="G415" i="60" s="1"/>
  <c r="G416" i="60" s="1"/>
  <c r="G417" i="60" s="1"/>
  <c r="G418" i="60" s="1"/>
  <c r="G419" i="60" s="1"/>
  <c r="G420" i="60" s="1"/>
  <c r="G421" i="60" s="1"/>
  <c r="G422" i="60" s="1"/>
  <c r="G423" i="60" s="1"/>
  <c r="G424" i="60" s="1"/>
  <c r="G425" i="60" s="1"/>
  <c r="G426" i="60" s="1"/>
  <c r="G427" i="60" s="1"/>
  <c r="G428" i="60" s="1"/>
  <c r="G429" i="60" s="1"/>
  <c r="G430" i="60" s="1"/>
  <c r="G431" i="60" s="1"/>
  <c r="G432" i="60" s="1"/>
  <c r="G433" i="60" s="1"/>
  <c r="G434" i="60" s="1"/>
  <c r="G454" i="60"/>
  <c r="G455" i="60" s="1"/>
  <c r="G456" i="60" s="1"/>
  <c r="G457" i="60" s="1"/>
  <c r="G458" i="60" s="1"/>
  <c r="G459" i="60" s="1"/>
  <c r="G460" i="60" s="1"/>
  <c r="G461" i="60" s="1"/>
  <c r="G462" i="60" s="1"/>
  <c r="G463" i="60" s="1"/>
  <c r="G464" i="60" s="1"/>
  <c r="G465" i="60" s="1"/>
  <c r="G466" i="60" s="1"/>
  <c r="G467" i="60" s="1"/>
  <c r="G468" i="60" s="1"/>
  <c r="G469" i="60" s="1"/>
  <c r="G470" i="60" s="1"/>
  <c r="G471" i="60" s="1"/>
  <c r="G472" i="60" s="1"/>
  <c r="G473" i="60" s="1"/>
  <c r="G474" i="60" s="1"/>
  <c r="G475" i="60" s="1"/>
  <c r="G476" i="60" s="1"/>
  <c r="G477" i="60" s="1"/>
  <c r="G478" i="60" s="1"/>
  <c r="G479" i="60" s="1"/>
  <c r="G480" i="60" s="1"/>
  <c r="G481" i="60" s="1"/>
  <c r="G482" i="60" s="1"/>
  <c r="G483" i="60" s="1"/>
  <c r="G484" i="60" s="1"/>
  <c r="G485" i="60" s="1"/>
  <c r="G486" i="60" s="1"/>
  <c r="G487" i="60" s="1"/>
  <c r="G488" i="60" s="1"/>
  <c r="G489" i="60" s="1"/>
  <c r="D27" i="35"/>
  <c r="D28" i="35" s="1"/>
  <c r="C27" i="35"/>
  <c r="C28" i="35" s="1"/>
  <c r="G11" i="35"/>
  <c r="G96" i="61"/>
  <c r="H96" i="61" s="1"/>
  <c r="I96" i="61" s="1"/>
  <c r="J96" i="61" s="1"/>
  <c r="K96" i="61" s="1"/>
  <c r="G8" i="36"/>
  <c r="G86" i="36" s="1"/>
  <c r="G170" i="36" s="1"/>
  <c r="G8" i="37"/>
  <c r="G86" i="37" s="1"/>
  <c r="G170" i="37" s="1"/>
  <c r="G8" i="38"/>
  <c r="G86" i="38" s="1"/>
  <c r="G170" i="38" s="1"/>
  <c r="G8" i="39"/>
  <c r="G86" i="39" s="1"/>
  <c r="G170" i="39" s="1"/>
  <c r="G8" i="40"/>
  <c r="G86" i="40" s="1"/>
  <c r="G170" i="40" s="1"/>
  <c r="G8" i="41"/>
  <c r="G86" i="41" s="1"/>
  <c r="G170" i="41" s="1"/>
  <c r="G8" i="42"/>
  <c r="G86" i="42" s="1"/>
  <c r="G170" i="42" s="1"/>
  <c r="G8" i="44"/>
  <c r="G86" i="44" s="1"/>
  <c r="G170" i="44" s="1"/>
  <c r="G8" i="43"/>
  <c r="G86" i="43" s="1"/>
  <c r="G170" i="43" s="1"/>
  <c r="G8" i="50"/>
  <c r="G86" i="50" s="1"/>
  <c r="G170" i="50" s="1"/>
  <c r="G8" i="49"/>
  <c r="G86" i="49" s="1"/>
  <c r="G170" i="49" s="1"/>
  <c r="G8" i="48"/>
  <c r="G86" i="48" s="1"/>
  <c r="G170" i="48" s="1"/>
  <c r="G8" i="47"/>
  <c r="G86" i="47" s="1"/>
  <c r="G170" i="47" s="1"/>
  <c r="G8" i="46"/>
  <c r="G86" i="46" s="1"/>
  <c r="G170" i="46" s="1"/>
  <c r="G8" i="45"/>
  <c r="G86" i="45" s="1"/>
  <c r="G170" i="45" s="1"/>
  <c r="G8" i="3"/>
  <c r="F8" i="61" s="1"/>
  <c r="F87" i="61" s="1"/>
  <c r="F43" i="35"/>
  <c r="F44" i="35" s="1"/>
  <c r="G114" i="61"/>
  <c r="H114" i="61" s="1"/>
  <c r="I114" i="61" s="1"/>
  <c r="J114" i="61" s="1"/>
  <c r="K114" i="61" s="1"/>
  <c r="G113" i="61"/>
  <c r="H113" i="61" s="1"/>
  <c r="I113" i="61" s="1"/>
  <c r="J113" i="61" s="1"/>
  <c r="K113" i="61" s="1"/>
  <c r="G112" i="61"/>
  <c r="H112" i="61" s="1"/>
  <c r="I112" i="61" s="1"/>
  <c r="J112" i="61" s="1"/>
  <c r="K112" i="61" s="1"/>
  <c r="G111" i="61"/>
  <c r="H111" i="61" s="1"/>
  <c r="I111" i="61" s="1"/>
  <c r="J111" i="61" s="1"/>
  <c r="K111" i="61" s="1"/>
  <c r="G110" i="61"/>
  <c r="H110" i="61" s="1"/>
  <c r="I110" i="61" s="1"/>
  <c r="J110" i="61" s="1"/>
  <c r="K110" i="61" s="1"/>
  <c r="G109" i="61"/>
  <c r="H109" i="61" s="1"/>
  <c r="I109" i="61" s="1"/>
  <c r="J109" i="61" s="1"/>
  <c r="K109" i="61" s="1"/>
  <c r="G108" i="61"/>
  <c r="H108" i="61" s="1"/>
  <c r="I108" i="61" s="1"/>
  <c r="J108" i="61" s="1"/>
  <c r="K108" i="61" s="1"/>
  <c r="G107" i="61"/>
  <c r="H107" i="61" s="1"/>
  <c r="I107" i="61" s="1"/>
  <c r="J107" i="61" s="1"/>
  <c r="K107" i="61" s="1"/>
  <c r="G106" i="61"/>
  <c r="H106" i="61" s="1"/>
  <c r="I106" i="61" s="1"/>
  <c r="J106" i="61" s="1"/>
  <c r="K106" i="61" s="1"/>
  <c r="G105" i="61"/>
  <c r="H105" i="61" s="1"/>
  <c r="I105" i="61" s="1"/>
  <c r="J105" i="61" s="1"/>
  <c r="K105" i="61" s="1"/>
  <c r="G104" i="61"/>
  <c r="H104" i="61" s="1"/>
  <c r="I104" i="61" s="1"/>
  <c r="J104" i="61" s="1"/>
  <c r="K104" i="61" s="1"/>
  <c r="G103" i="61"/>
  <c r="H103" i="61" s="1"/>
  <c r="I103" i="61" s="1"/>
  <c r="J103" i="61" s="1"/>
  <c r="K103" i="61" s="1"/>
  <c r="G102" i="61"/>
  <c r="H102" i="61" s="1"/>
  <c r="I102" i="61" s="1"/>
  <c r="J102" i="61" s="1"/>
  <c r="K102" i="61" s="1"/>
  <c r="G100" i="61"/>
  <c r="G97" i="61"/>
  <c r="H97" i="61" s="1"/>
  <c r="I97" i="61" s="1"/>
  <c r="J97" i="61" s="1"/>
  <c r="K97" i="61" s="1"/>
  <c r="G95" i="61"/>
  <c r="H95" i="61" s="1"/>
  <c r="I95" i="61" s="1"/>
  <c r="J95" i="61" s="1"/>
  <c r="K95" i="61" s="1"/>
  <c r="G93" i="61"/>
  <c r="H93" i="61" s="1"/>
  <c r="I93" i="61" s="1"/>
  <c r="J93" i="61" s="1"/>
  <c r="K93" i="61" s="1"/>
  <c r="G77" i="61"/>
  <c r="H77" i="61" s="1"/>
  <c r="I77" i="61" s="1"/>
  <c r="J77" i="61" s="1"/>
  <c r="K77" i="61" s="1"/>
  <c r="G76" i="61"/>
  <c r="H76" i="61" s="1"/>
  <c r="I76" i="61" s="1"/>
  <c r="J76" i="61" s="1"/>
  <c r="K76" i="61" s="1"/>
  <c r="G75" i="61"/>
  <c r="G74" i="61"/>
  <c r="G65" i="61"/>
  <c r="H65" i="61" s="1"/>
  <c r="I65" i="61" s="1"/>
  <c r="J65" i="61" s="1"/>
  <c r="K65" i="61" s="1"/>
  <c r="G64" i="61"/>
  <c r="H64" i="61" s="1"/>
  <c r="I64" i="61" s="1"/>
  <c r="J64" i="61" s="1"/>
  <c r="K64" i="61" s="1"/>
  <c r="G63" i="61"/>
  <c r="H63" i="61" s="1"/>
  <c r="I63" i="61" s="1"/>
  <c r="J63" i="61" s="1"/>
  <c r="K63" i="61" s="1"/>
  <c r="G51" i="61"/>
  <c r="H51" i="61" s="1"/>
  <c r="I51" i="61" s="1"/>
  <c r="J51" i="61" s="1"/>
  <c r="K51" i="61" s="1"/>
  <c r="G50" i="61"/>
  <c r="H50" i="61" s="1"/>
  <c r="I50" i="61" s="1"/>
  <c r="J50" i="61" s="1"/>
  <c r="K50" i="61" s="1"/>
  <c r="G49" i="61"/>
  <c r="H49" i="61" s="1"/>
  <c r="I49" i="61" s="1"/>
  <c r="J49" i="61" s="1"/>
  <c r="K49" i="61" s="1"/>
  <c r="G48" i="61"/>
  <c r="H48" i="61" s="1"/>
  <c r="I48" i="61" s="1"/>
  <c r="J48" i="61" s="1"/>
  <c r="K48" i="61" s="1"/>
  <c r="G47" i="61"/>
  <c r="H47" i="61" s="1"/>
  <c r="I47" i="61" s="1"/>
  <c r="J47" i="61" s="1"/>
  <c r="K47" i="61" s="1"/>
  <c r="G46" i="61"/>
  <c r="H46" i="61" s="1"/>
  <c r="I46" i="61" s="1"/>
  <c r="J46" i="61" s="1"/>
  <c r="K46" i="61" s="1"/>
  <c r="G45" i="61"/>
  <c r="H45" i="61" s="1"/>
  <c r="I45" i="61" s="1"/>
  <c r="J45" i="61" s="1"/>
  <c r="K45" i="61" s="1"/>
  <c r="G44" i="61"/>
  <c r="H44" i="61" s="1"/>
  <c r="I44" i="61" s="1"/>
  <c r="J44" i="61" s="1"/>
  <c r="K44" i="61" s="1"/>
  <c r="G43" i="61"/>
  <c r="H43" i="61" s="1"/>
  <c r="I43" i="61" s="1"/>
  <c r="J43" i="61" s="1"/>
  <c r="K43" i="61" s="1"/>
  <c r="G39" i="61"/>
  <c r="H39" i="61" s="1"/>
  <c r="I39" i="61" s="1"/>
  <c r="J39" i="61" s="1"/>
  <c r="K39" i="61" s="1"/>
  <c r="G38" i="61"/>
  <c r="H38" i="61" s="1"/>
  <c r="I38" i="61" s="1"/>
  <c r="J38" i="61" s="1"/>
  <c r="K38" i="61" s="1"/>
  <c r="G37" i="61"/>
  <c r="H37" i="61" s="1"/>
  <c r="I37" i="61" s="1"/>
  <c r="J37" i="61" s="1"/>
  <c r="K37" i="61" s="1"/>
  <c r="G36" i="61"/>
  <c r="H36" i="61" s="1"/>
  <c r="I36" i="61" s="1"/>
  <c r="J36" i="61" s="1"/>
  <c r="K36" i="61" s="1"/>
  <c r="G35" i="61"/>
  <c r="H35" i="61" s="1"/>
  <c r="I35" i="61" s="1"/>
  <c r="J35" i="61" s="1"/>
  <c r="K35" i="61" s="1"/>
  <c r="G33" i="61"/>
  <c r="H33" i="61" s="1"/>
  <c r="I33" i="61" s="1"/>
  <c r="J33" i="61" s="1"/>
  <c r="K33" i="61" s="1"/>
  <c r="G32" i="61"/>
  <c r="H32" i="61" s="1"/>
  <c r="I32" i="61" s="1"/>
  <c r="J32" i="61" s="1"/>
  <c r="K32" i="61" s="1"/>
  <c r="G31" i="61"/>
  <c r="H31" i="61" s="1"/>
  <c r="I31" i="61" s="1"/>
  <c r="J31" i="61" s="1"/>
  <c r="K31" i="61" s="1"/>
  <c r="H18" i="47"/>
  <c r="I18" i="47" s="1"/>
  <c r="J18" i="47" s="1"/>
  <c r="K18" i="47" s="1"/>
  <c r="L18" i="47" s="1"/>
  <c r="G18" i="61"/>
  <c r="H18" i="61" s="1"/>
  <c r="I18" i="61" s="1"/>
  <c r="J18" i="61" s="1"/>
  <c r="K18" i="61" s="1"/>
  <c r="G31" i="35"/>
  <c r="G32" i="35"/>
  <c r="G33" i="35"/>
  <c r="G34" i="35"/>
  <c r="G35" i="35"/>
  <c r="G36" i="35"/>
  <c r="G37" i="35"/>
  <c r="G38" i="35"/>
  <c r="G39" i="35"/>
  <c r="G41" i="35"/>
  <c r="F30" i="35"/>
  <c r="F31" i="35"/>
  <c r="F32" i="35"/>
  <c r="F33" i="35"/>
  <c r="F34" i="35"/>
  <c r="F35" i="35"/>
  <c r="F36" i="35"/>
  <c r="F37" i="35"/>
  <c r="F38" i="35"/>
  <c r="F39" i="35"/>
  <c r="D30" i="35"/>
  <c r="D31" i="35"/>
  <c r="D32" i="35"/>
  <c r="D33" i="35"/>
  <c r="D34" i="35"/>
  <c r="D35" i="35"/>
  <c r="D36" i="35"/>
  <c r="D37" i="35"/>
  <c r="D38" i="35"/>
  <c r="D39" i="35"/>
  <c r="C30" i="35"/>
  <c r="C31" i="35"/>
  <c r="C32" i="35"/>
  <c r="C33" i="35"/>
  <c r="C34" i="35"/>
  <c r="C35" i="35"/>
  <c r="H18" i="3"/>
  <c r="I18" i="3" s="1"/>
  <c r="J18" i="3" s="1"/>
  <c r="K18" i="3" s="1"/>
  <c r="L18" i="3" s="1"/>
  <c r="D41" i="35"/>
  <c r="F41" i="35"/>
  <c r="G15" i="61"/>
  <c r="H15" i="61" s="1"/>
  <c r="G16" i="61"/>
  <c r="H18" i="38"/>
  <c r="I18" i="38" s="1"/>
  <c r="J18" i="38" s="1"/>
  <c r="K18" i="38" s="1"/>
  <c r="L18" i="38" s="1"/>
  <c r="H18" i="39"/>
  <c r="I18" i="39" s="1"/>
  <c r="J18" i="39" s="1"/>
  <c r="K18" i="39" s="1"/>
  <c r="L18" i="39" s="1"/>
  <c r="H18" i="40"/>
  <c r="I18" i="40" s="1"/>
  <c r="J18" i="40" s="1"/>
  <c r="K18" i="40" s="1"/>
  <c r="L18" i="40" s="1"/>
  <c r="H18" i="41"/>
  <c r="I18" i="41" s="1"/>
  <c r="J18" i="41" s="1"/>
  <c r="K18" i="41" s="1"/>
  <c r="L18" i="41" s="1"/>
  <c r="H18" i="42"/>
  <c r="I18" i="42" s="1"/>
  <c r="J18" i="42" s="1"/>
  <c r="K18" i="42" s="1"/>
  <c r="L18" i="42" s="1"/>
  <c r="H18" i="44"/>
  <c r="I18" i="44" s="1"/>
  <c r="J18" i="44" s="1"/>
  <c r="K18" i="44" s="1"/>
  <c r="L18" i="44" s="1"/>
  <c r="H18" i="50"/>
  <c r="I18" i="50" s="1"/>
  <c r="J18" i="50" s="1"/>
  <c r="K18" i="50" s="1"/>
  <c r="L18" i="50" s="1"/>
  <c r="H18" i="49"/>
  <c r="I18" i="49" s="1"/>
  <c r="J18" i="49" s="1"/>
  <c r="K18" i="49" s="1"/>
  <c r="L18" i="49" s="1"/>
  <c r="H18" i="48"/>
  <c r="I18" i="48" s="1"/>
  <c r="J18" i="48" s="1"/>
  <c r="K18" i="48" s="1"/>
  <c r="L18" i="48" s="1"/>
  <c r="H18" i="46"/>
  <c r="I18" i="46" s="1"/>
  <c r="J18" i="46" s="1"/>
  <c r="K18" i="46" s="1"/>
  <c r="L18" i="46" s="1"/>
  <c r="H18" i="45"/>
  <c r="I18" i="45" s="1"/>
  <c r="J18" i="45" s="1"/>
  <c r="K18" i="45" s="1"/>
  <c r="L18" i="45" s="1"/>
  <c r="G23" i="61"/>
  <c r="H23" i="61" s="1"/>
  <c r="I23" i="61" s="1"/>
  <c r="J23" i="61" s="1"/>
  <c r="K23" i="61" s="1"/>
  <c r="G24" i="61"/>
  <c r="H24" i="61" s="1"/>
  <c r="I24" i="61" s="1"/>
  <c r="J24" i="61" s="1"/>
  <c r="K24" i="61" s="1"/>
  <c r="G25" i="61"/>
  <c r="H25" i="61" s="1"/>
  <c r="I25" i="61" s="1"/>
  <c r="J25" i="61" s="1"/>
  <c r="K25" i="61" s="1"/>
  <c r="G26" i="61"/>
  <c r="H26" i="61" s="1"/>
  <c r="I26" i="61" s="1"/>
  <c r="J26" i="61" s="1"/>
  <c r="K26" i="61" s="1"/>
  <c r="E30" i="35"/>
  <c r="E31" i="35"/>
  <c r="E32" i="35"/>
  <c r="E33" i="35"/>
  <c r="E34" i="35"/>
  <c r="E35" i="35"/>
  <c r="E36" i="35"/>
  <c r="E37" i="35"/>
  <c r="E38" i="35"/>
  <c r="E39" i="35"/>
  <c r="E41" i="35"/>
  <c r="D250" i="60"/>
  <c r="C250" i="60"/>
  <c r="G10" i="35"/>
  <c r="F11" i="35"/>
  <c r="E11" i="35"/>
  <c r="D11" i="35"/>
  <c r="D10" i="35"/>
  <c r="F10" i="35"/>
  <c r="E10" i="35"/>
  <c r="M46" i="35"/>
  <c r="N46" i="35" s="1"/>
  <c r="O46" i="35" s="1"/>
  <c r="P46" i="35" s="1"/>
  <c r="M53" i="35"/>
  <c r="N53" i="35" s="1"/>
  <c r="O53" i="35" s="1"/>
  <c r="P53" i="35" s="1"/>
  <c r="M58" i="35"/>
  <c r="N58" i="35" s="1"/>
  <c r="O58" i="35" s="1"/>
  <c r="P58" i="35" s="1"/>
  <c r="H14" i="35"/>
  <c r="I14" i="35" s="1"/>
  <c r="H15" i="35"/>
  <c r="H33" i="35" s="1"/>
  <c r="H16" i="35"/>
  <c r="H35" i="35" s="1"/>
  <c r="H10" i="35"/>
  <c r="H17" i="35"/>
  <c r="H36" i="35" s="1"/>
  <c r="H18" i="35"/>
  <c r="H39" i="35" s="1"/>
  <c r="D43" i="35"/>
  <c r="D40" i="35" s="1"/>
  <c r="H19" i="35"/>
  <c r="M54" i="35"/>
  <c r="N54" i="35" s="1"/>
  <c r="O54" i="35" s="1"/>
  <c r="P54" i="35" s="1"/>
  <c r="E43" i="35"/>
  <c r="E44" i="35" s="1"/>
  <c r="D4" i="35"/>
  <c r="M22" i="35"/>
  <c r="N22" i="35" s="1"/>
  <c r="O22" i="35" s="1"/>
  <c r="P22" i="35" s="1"/>
  <c r="H20" i="35"/>
  <c r="I20" i="35" s="1"/>
  <c r="J20" i="35" s="1"/>
  <c r="K20" i="35" s="1"/>
  <c r="L20" i="35" s="1"/>
  <c r="M20" i="35" s="1"/>
  <c r="N20" i="35" s="1"/>
  <c r="O20" i="35" s="1"/>
  <c r="M12" i="35"/>
  <c r="N12" i="35" s="1"/>
  <c r="O12" i="35" s="1"/>
  <c r="P12" i="35" s="1"/>
  <c r="K282" i="60"/>
  <c r="K283" i="60" s="1"/>
  <c r="K284" i="60" s="1"/>
  <c r="K285" i="60" s="1"/>
  <c r="K286" i="60" s="1"/>
  <c r="K287" i="60" s="1"/>
  <c r="K288" i="60" s="1"/>
  <c r="K289" i="60" s="1"/>
  <c r="K290" i="60" s="1"/>
  <c r="K291" i="60" s="1"/>
  <c r="K292" i="60" s="1"/>
  <c r="K293" i="60" s="1"/>
  <c r="K294" i="60" s="1"/>
  <c r="K295" i="60" s="1"/>
  <c r="K296" i="60" s="1"/>
  <c r="K297" i="60" s="1"/>
  <c r="K298" i="60" s="1"/>
  <c r="K299" i="60" s="1"/>
  <c r="K300" i="60" s="1"/>
  <c r="K301" i="60" s="1"/>
  <c r="K302" i="60" s="1"/>
  <c r="K303" i="60" s="1"/>
  <c r="K304" i="60" s="1"/>
  <c r="K305" i="60" s="1"/>
  <c r="K306" i="60" s="1"/>
  <c r="K307" i="60" s="1"/>
  <c r="K308" i="60" s="1"/>
  <c r="K309" i="60" s="1"/>
  <c r="K310" i="60" s="1"/>
  <c r="K311" i="60" s="1"/>
  <c r="K312" i="60" s="1"/>
  <c r="K313" i="60" s="1"/>
  <c r="K314" i="60" s="1"/>
  <c r="K315" i="60" s="1"/>
  <c r="K316" i="60" s="1"/>
  <c r="K317" i="60" s="1"/>
  <c r="K318" i="60" s="1"/>
  <c r="K319" i="60" s="1"/>
  <c r="K320" i="60" s="1"/>
  <c r="K321" i="60" s="1"/>
  <c r="K322" i="60" s="1"/>
  <c r="K323" i="60" s="1"/>
  <c r="K324" i="60" s="1"/>
  <c r="J280" i="60"/>
  <c r="J279" i="60"/>
  <c r="J278" i="60"/>
  <c r="J277" i="60"/>
  <c r="I281" i="60"/>
  <c r="J281" i="60" s="1"/>
  <c r="D304" i="60"/>
  <c r="C304" i="60"/>
  <c r="C43" i="35"/>
  <c r="C40" i="35" s="1"/>
  <c r="C39" i="35"/>
  <c r="C38" i="35"/>
  <c r="C37" i="35"/>
  <c r="C36" i="35"/>
  <c r="C41" i="35"/>
  <c r="K430" i="60"/>
  <c r="K431" i="60" s="1"/>
  <c r="K432" i="60" s="1"/>
  <c r="K433" i="60" s="1"/>
  <c r="K434" i="60" s="1"/>
  <c r="D469" i="60"/>
  <c r="C469" i="60"/>
  <c r="D414" i="60"/>
  <c r="C414" i="60"/>
  <c r="C359" i="60"/>
  <c r="D359" i="60"/>
  <c r="J332" i="60"/>
  <c r="J333" i="60"/>
  <c r="J334" i="60"/>
  <c r="J335" i="60"/>
  <c r="I336" i="60"/>
  <c r="J336" i="60" s="1"/>
  <c r="K337" i="60"/>
  <c r="K338" i="60" s="1"/>
  <c r="K339" i="60" s="1"/>
  <c r="K340" i="60" s="1"/>
  <c r="D71" i="50"/>
  <c r="D76" i="50" s="1"/>
  <c r="D72" i="50"/>
  <c r="D77" i="50" s="1"/>
  <c r="D71" i="49"/>
  <c r="D76" i="49" s="1"/>
  <c r="D72" i="49"/>
  <c r="D77" i="49" s="1"/>
  <c r="D71" i="48"/>
  <c r="D76" i="48" s="1"/>
  <c r="D72" i="48"/>
  <c r="D77" i="48" s="1"/>
  <c r="D71" i="47"/>
  <c r="D76" i="47" s="1"/>
  <c r="D72" i="47"/>
  <c r="D77" i="47" s="1"/>
  <c r="D71" i="46"/>
  <c r="D76" i="46" s="1"/>
  <c r="D72" i="46"/>
  <c r="D77" i="46" s="1"/>
  <c r="D71" i="45"/>
  <c r="D76" i="45" s="1"/>
  <c r="D72" i="45"/>
  <c r="D77" i="45" s="1"/>
  <c r="D72" i="3"/>
  <c r="D77" i="3" s="1"/>
  <c r="D71" i="3"/>
  <c r="D76" i="3" s="1"/>
  <c r="D72" i="43"/>
  <c r="D77" i="43" s="1"/>
  <c r="D71" i="43"/>
  <c r="D76" i="43" s="1"/>
  <c r="D72" i="36"/>
  <c r="D77" i="36" s="1"/>
  <c r="D71" i="36"/>
  <c r="D76" i="36" s="1"/>
  <c r="D72" i="37"/>
  <c r="D77" i="37" s="1"/>
  <c r="D71" i="37"/>
  <c r="D76" i="37" s="1"/>
  <c r="D72" i="38"/>
  <c r="D77" i="38" s="1"/>
  <c r="D71" i="38"/>
  <c r="D76" i="38" s="1"/>
  <c r="D72" i="39"/>
  <c r="D77" i="39" s="1"/>
  <c r="D71" i="39"/>
  <c r="D76" i="39" s="1"/>
  <c r="D72" i="40"/>
  <c r="D77" i="40" s="1"/>
  <c r="D71" i="40"/>
  <c r="D76" i="40" s="1"/>
  <c r="D72" i="41"/>
  <c r="D77" i="41" s="1"/>
  <c r="D71" i="41"/>
  <c r="D76" i="41" s="1"/>
  <c r="D72" i="42"/>
  <c r="D77" i="42" s="1"/>
  <c r="D71" i="42"/>
  <c r="D76" i="42" s="1"/>
  <c r="D72" i="44"/>
  <c r="D77" i="44" s="1"/>
  <c r="D71" i="44"/>
  <c r="D76" i="44" s="1"/>
  <c r="H59" i="43"/>
  <c r="I59" i="43" s="1"/>
  <c r="J59" i="43" s="1"/>
  <c r="K59" i="43" s="1"/>
  <c r="L59" i="43" s="1"/>
  <c r="I16" i="35"/>
  <c r="J16" i="35" s="1"/>
  <c r="H30" i="35"/>
  <c r="H38" i="35"/>
  <c r="I18" i="35"/>
  <c r="H266" i="50"/>
  <c r="I266" i="50" s="1"/>
  <c r="H27" i="38"/>
  <c r="I27" i="38" s="1"/>
  <c r="H27" i="41"/>
  <c r="I27" i="41" s="1"/>
  <c r="H27" i="47"/>
  <c r="I27" i="47" s="1"/>
  <c r="M57" i="35"/>
  <c r="N57" i="35" s="1"/>
  <c r="O57" i="35" s="1"/>
  <c r="P57" i="35" s="1"/>
  <c r="H55" i="47"/>
  <c r="I55" i="47" s="1"/>
  <c r="H56" i="47"/>
  <c r="I56" i="47" s="1"/>
  <c r="J56" i="47" s="1"/>
  <c r="K56" i="47" s="1"/>
  <c r="L56" i="47" s="1"/>
  <c r="H28" i="50"/>
  <c r="I28" i="50" s="1"/>
  <c r="J28" i="50" s="1"/>
  <c r="K28" i="50" s="1"/>
  <c r="L28" i="50" s="1"/>
  <c r="H267" i="41"/>
  <c r="I267" i="41" s="1"/>
  <c r="J267" i="41" s="1"/>
  <c r="K267" i="41" s="1"/>
  <c r="L267" i="41" s="1"/>
  <c r="H25" i="45"/>
  <c r="I25" i="45" s="1"/>
  <c r="H266" i="44"/>
  <c r="I266" i="44" s="1"/>
  <c r="J266" i="44" s="1"/>
  <c r="K266" i="44" s="1"/>
  <c r="L266" i="44" s="1"/>
  <c r="H266" i="45"/>
  <c r="I266" i="45" s="1"/>
  <c r="H27" i="39"/>
  <c r="I27" i="39" s="1"/>
  <c r="H25" i="42"/>
  <c r="I25" i="42" s="1"/>
  <c r="H266" i="48"/>
  <c r="I266" i="48" s="1"/>
  <c r="H25" i="39"/>
  <c r="I25" i="39" s="1"/>
  <c r="H266" i="46"/>
  <c r="I266" i="46" s="1"/>
  <c r="H266" i="47"/>
  <c r="I266" i="47" s="1"/>
  <c r="H266" i="39"/>
  <c r="I266" i="39" s="1"/>
  <c r="J266" i="39" s="1"/>
  <c r="K266" i="39" s="1"/>
  <c r="L266" i="39" s="1"/>
  <c r="H267" i="39"/>
  <c r="I267" i="39" s="1"/>
  <c r="H267" i="46"/>
  <c r="I267" i="46" s="1"/>
  <c r="J267" i="46" s="1"/>
  <c r="K267" i="46" s="1"/>
  <c r="L267" i="46" s="1"/>
  <c r="H266" i="38"/>
  <c r="I266" i="38" s="1"/>
  <c r="H267" i="37"/>
  <c r="I267" i="37" s="1"/>
  <c r="J267" i="37" s="1"/>
  <c r="K267" i="37" s="1"/>
  <c r="L267" i="37" s="1"/>
  <c r="H267" i="36"/>
  <c r="I267" i="36" s="1"/>
  <c r="J267" i="36" s="1"/>
  <c r="K267" i="36" s="1"/>
  <c r="L267" i="36" s="1"/>
  <c r="H55" i="37"/>
  <c r="I55" i="37" s="1"/>
  <c r="H266" i="43"/>
  <c r="I266" i="43" s="1"/>
  <c r="H28" i="48"/>
  <c r="I28" i="48" s="1"/>
  <c r="J28" i="48" s="1"/>
  <c r="K28" i="48" s="1"/>
  <c r="L28" i="48" s="1"/>
  <c r="H56" i="43"/>
  <c r="I56" i="43" s="1"/>
  <c r="J56" i="43" s="1"/>
  <c r="K56" i="43" s="1"/>
  <c r="L56" i="43" s="1"/>
  <c r="H55" i="41"/>
  <c r="I55" i="41" s="1"/>
  <c r="H28" i="46"/>
  <c r="I28" i="46" s="1"/>
  <c r="J28" i="46" s="1"/>
  <c r="K28" i="46" s="1"/>
  <c r="L28" i="46" s="1"/>
  <c r="H18" i="36"/>
  <c r="I18" i="36" s="1"/>
  <c r="J18" i="36" s="1"/>
  <c r="K18" i="36" s="1"/>
  <c r="L18" i="36" s="1"/>
  <c r="H18" i="43"/>
  <c r="I18" i="43" s="1"/>
  <c r="J18" i="43" s="1"/>
  <c r="K18" i="43" s="1"/>
  <c r="L18" i="43" s="1"/>
  <c r="M22" i="82"/>
  <c r="H59" i="39"/>
  <c r="I59" i="39" s="1"/>
  <c r="H56" i="36"/>
  <c r="I56" i="36" s="1"/>
  <c r="J56" i="36" s="1"/>
  <c r="K56" i="36" s="1"/>
  <c r="L56" i="36" s="1"/>
  <c r="G42" i="61"/>
  <c r="G52" i="61" s="1"/>
  <c r="G30" i="61"/>
  <c r="M27" i="35"/>
  <c r="N27" i="35" s="1"/>
  <c r="O27" i="35" s="1"/>
  <c r="P27" i="35" s="1"/>
  <c r="G62" i="61"/>
  <c r="G22" i="61" l="1"/>
  <c r="G27" i="61" s="1"/>
  <c r="F27" i="61"/>
  <c r="H74" i="61"/>
  <c r="I74" i="61" s="1"/>
  <c r="J74" i="61" s="1"/>
  <c r="K74" i="61" s="1"/>
  <c r="I19" i="35"/>
  <c r="H40" i="35"/>
  <c r="H31" i="35"/>
  <c r="H34" i="35"/>
  <c r="F28" i="35"/>
  <c r="E28" i="35"/>
  <c r="G86" i="3"/>
  <c r="G170" i="3" s="1"/>
  <c r="H41" i="35"/>
  <c r="F40" i="35"/>
  <c r="I430" i="60"/>
  <c r="I431" i="60" s="1"/>
  <c r="I432" i="60" s="1"/>
  <c r="I35" i="35"/>
  <c r="F15" i="1"/>
  <c r="G114" i="75"/>
  <c r="J114" i="74"/>
  <c r="I114" i="74"/>
  <c r="H114" i="72"/>
  <c r="G114" i="72"/>
  <c r="G114" i="63"/>
  <c r="I114" i="72"/>
  <c r="G114" i="74"/>
  <c r="H114" i="74"/>
  <c r="G114" i="71"/>
  <c r="G114" i="70"/>
  <c r="G114" i="76"/>
  <c r="I114" i="63"/>
  <c r="J114" i="72"/>
  <c r="G114" i="69"/>
  <c r="I114" i="75"/>
  <c r="I114" i="71"/>
  <c r="H114" i="71"/>
  <c r="J114" i="63"/>
  <c r="G114" i="73"/>
  <c r="H114" i="75"/>
  <c r="H114" i="63"/>
  <c r="J114" i="71"/>
  <c r="H114" i="69"/>
  <c r="J114" i="75"/>
  <c r="H114" i="76"/>
  <c r="H114" i="73"/>
  <c r="H114" i="70"/>
  <c r="I114" i="76"/>
  <c r="I114" i="73"/>
  <c r="I114" i="70"/>
  <c r="I114" i="69"/>
  <c r="J114" i="76"/>
  <c r="J114" i="73"/>
  <c r="J114" i="70"/>
  <c r="J114" i="69"/>
  <c r="H30" i="61"/>
  <c r="J14" i="35"/>
  <c r="J30" i="35" s="1"/>
  <c r="I31" i="35"/>
  <c r="H100" i="61"/>
  <c r="H62" i="61"/>
  <c r="H75" i="61"/>
  <c r="J266" i="43"/>
  <c r="K266" i="43" s="1"/>
  <c r="L266" i="43" s="1"/>
  <c r="J266" i="47"/>
  <c r="K266" i="47" s="1"/>
  <c r="L266" i="47" s="1"/>
  <c r="J27" i="39"/>
  <c r="K27" i="39" s="1"/>
  <c r="L27" i="39" s="1"/>
  <c r="J27" i="38"/>
  <c r="K27" i="38" s="1"/>
  <c r="L27" i="38" s="1"/>
  <c r="J266" i="50"/>
  <c r="K266" i="50" s="1"/>
  <c r="L266" i="50" s="1"/>
  <c r="H27" i="37"/>
  <c r="I27" i="37" s="1"/>
  <c r="H28" i="36"/>
  <c r="I28" i="36" s="1"/>
  <c r="J28" i="36" s="1"/>
  <c r="K28" i="36" s="1"/>
  <c r="L28" i="36" s="1"/>
  <c r="G34" i="43"/>
  <c r="H267" i="44"/>
  <c r="H59" i="42"/>
  <c r="I59" i="42" s="1"/>
  <c r="H59" i="3"/>
  <c r="I59" i="3" s="1"/>
  <c r="J59" i="3" s="1"/>
  <c r="K59" i="3" s="1"/>
  <c r="L59" i="3" s="1"/>
  <c r="H55" i="39"/>
  <c r="I55" i="39" s="1"/>
  <c r="G34" i="48"/>
  <c r="G34" i="40"/>
  <c r="H27" i="49"/>
  <c r="I27" i="49" s="1"/>
  <c r="H55" i="50"/>
  <c r="I55" i="50" s="1"/>
  <c r="G26" i="42"/>
  <c r="G105" i="42" s="1"/>
  <c r="H24" i="47"/>
  <c r="I24" i="47" s="1"/>
  <c r="J24" i="47" s="1"/>
  <c r="K24" i="47" s="1"/>
  <c r="L24" i="47" s="1"/>
  <c r="H59" i="41"/>
  <c r="I59" i="41" s="1"/>
  <c r="J59" i="41" s="1"/>
  <c r="K59" i="41" s="1"/>
  <c r="L59" i="41" s="1"/>
  <c r="H24" i="49"/>
  <c r="I24" i="49" s="1"/>
  <c r="J24" i="49" s="1"/>
  <c r="K24" i="49" s="1"/>
  <c r="L24" i="49" s="1"/>
  <c r="H24" i="43"/>
  <c r="I24" i="43" s="1"/>
  <c r="J24" i="43" s="1"/>
  <c r="K24" i="43" s="1"/>
  <c r="L24" i="43" s="1"/>
  <c r="H266" i="40"/>
  <c r="H266" i="37"/>
  <c r="I266" i="37" s="1"/>
  <c r="I269" i="39"/>
  <c r="J267" i="39"/>
  <c r="I269" i="46"/>
  <c r="J266" i="46"/>
  <c r="J25" i="42"/>
  <c r="K25" i="42" s="1"/>
  <c r="L25" i="42" s="1"/>
  <c r="L93" i="42" s="1"/>
  <c r="J266" i="45"/>
  <c r="K266" i="45" s="1"/>
  <c r="L266" i="45" s="1"/>
  <c r="E4" i="35"/>
  <c r="H28" i="40"/>
  <c r="I28" i="40" s="1"/>
  <c r="J28" i="40" s="1"/>
  <c r="K28" i="40" s="1"/>
  <c r="L28" i="40" s="1"/>
  <c r="I282" i="60"/>
  <c r="I283" i="60" s="1"/>
  <c r="H59" i="48"/>
  <c r="I59" i="48" s="1"/>
  <c r="H56" i="42"/>
  <c r="I56" i="42" s="1"/>
  <c r="J56" i="42" s="1"/>
  <c r="K56" i="42" s="1"/>
  <c r="L56" i="42" s="1"/>
  <c r="G34" i="45"/>
  <c r="G34" i="49"/>
  <c r="G34" i="44"/>
  <c r="G34" i="39"/>
  <c r="H56" i="45"/>
  <c r="H56" i="48"/>
  <c r="I56" i="48" s="1"/>
  <c r="J56" i="48" s="1"/>
  <c r="K56" i="48" s="1"/>
  <c r="L56" i="48" s="1"/>
  <c r="H28" i="43"/>
  <c r="I28" i="43" s="1"/>
  <c r="J28" i="43" s="1"/>
  <c r="K28" i="43" s="1"/>
  <c r="L28" i="43" s="1"/>
  <c r="H56" i="44"/>
  <c r="I56" i="44" s="1"/>
  <c r="J56" i="44" s="1"/>
  <c r="K56" i="44" s="1"/>
  <c r="L56" i="44" s="1"/>
  <c r="J59" i="39"/>
  <c r="K59" i="39" s="1"/>
  <c r="L59" i="39" s="1"/>
  <c r="J55" i="41"/>
  <c r="K55" i="41" s="1"/>
  <c r="L55" i="41" s="1"/>
  <c r="J266" i="38"/>
  <c r="K266" i="38" s="1"/>
  <c r="L266" i="38" s="1"/>
  <c r="J25" i="39"/>
  <c r="K25" i="39" s="1"/>
  <c r="L25" i="39" s="1"/>
  <c r="L93" i="39" s="1"/>
  <c r="J266" i="48"/>
  <c r="K266" i="48" s="1"/>
  <c r="L266" i="48" s="1"/>
  <c r="J25" i="45"/>
  <c r="K25" i="45" s="1"/>
  <c r="L25" i="45" s="1"/>
  <c r="L93" i="45" s="1"/>
  <c r="J55" i="47"/>
  <c r="I57" i="47"/>
  <c r="J27" i="47"/>
  <c r="K27" i="47" s="1"/>
  <c r="L27" i="47" s="1"/>
  <c r="G269" i="45"/>
  <c r="H267" i="42"/>
  <c r="I267" i="42" s="1"/>
  <c r="J267" i="42" s="1"/>
  <c r="K267" i="42" s="1"/>
  <c r="L267" i="42" s="1"/>
  <c r="H267" i="40"/>
  <c r="I267" i="40" s="1"/>
  <c r="J267" i="40" s="1"/>
  <c r="K267" i="40" s="1"/>
  <c r="L267" i="40" s="1"/>
  <c r="H16" i="61"/>
  <c r="I16" i="61" s="1"/>
  <c r="J16" i="61" s="1"/>
  <c r="K16" i="61" s="1"/>
  <c r="H59" i="45"/>
  <c r="I59" i="45" s="1"/>
  <c r="H56" i="41"/>
  <c r="I56" i="41" s="1"/>
  <c r="J56" i="41" s="1"/>
  <c r="K56" i="41" s="1"/>
  <c r="L56" i="41" s="1"/>
  <c r="L57" i="41" s="1"/>
  <c r="G34" i="46"/>
  <c r="G34" i="50"/>
  <c r="G34" i="42"/>
  <c r="G34" i="38"/>
  <c r="H28" i="45"/>
  <c r="I28" i="45" s="1"/>
  <c r="J28" i="45" s="1"/>
  <c r="K28" i="45" s="1"/>
  <c r="L28" i="45" s="1"/>
  <c r="H55" i="46"/>
  <c r="I55" i="46" s="1"/>
  <c r="H28" i="44"/>
  <c r="I28" i="44" s="1"/>
  <c r="J28" i="44" s="1"/>
  <c r="K28" i="44" s="1"/>
  <c r="L28" i="44" s="1"/>
  <c r="H25" i="46"/>
  <c r="I25" i="46" s="1"/>
  <c r="H25" i="50"/>
  <c r="I25" i="50" s="1"/>
  <c r="H207" i="37"/>
  <c r="I207" i="37" s="1"/>
  <c r="J207" i="37" s="1"/>
  <c r="K207" i="37" s="1"/>
  <c r="L207" i="37" s="1"/>
  <c r="H42" i="61"/>
  <c r="G57" i="43"/>
  <c r="H59" i="40"/>
  <c r="I59" i="40" s="1"/>
  <c r="J59" i="40" s="1"/>
  <c r="K59" i="40" s="1"/>
  <c r="L59" i="40" s="1"/>
  <c r="J55" i="37"/>
  <c r="K55" i="37" s="1"/>
  <c r="L55" i="37" s="1"/>
  <c r="H195" i="3"/>
  <c r="H25" i="48"/>
  <c r="I25" i="48" s="1"/>
  <c r="H25" i="37"/>
  <c r="I25" i="37" s="1"/>
  <c r="H24" i="45"/>
  <c r="I24" i="45" s="1"/>
  <c r="J24" i="45" s="1"/>
  <c r="K24" i="45" s="1"/>
  <c r="L24" i="45" s="1"/>
  <c r="H25" i="44"/>
  <c r="I25" i="44" s="1"/>
  <c r="I34" i="35"/>
  <c r="J27" i="41"/>
  <c r="K27" i="41" s="1"/>
  <c r="L27" i="41" s="1"/>
  <c r="I15" i="35"/>
  <c r="H32" i="35"/>
  <c r="H266" i="49"/>
  <c r="I266" i="49" s="1"/>
  <c r="I15" i="61"/>
  <c r="J15" i="61" s="1"/>
  <c r="K15" i="61" s="1"/>
  <c r="H59" i="46"/>
  <c r="I59" i="46" s="1"/>
  <c r="J59" i="46" s="1"/>
  <c r="K59" i="46" s="1"/>
  <c r="L59" i="46" s="1"/>
  <c r="H59" i="44"/>
  <c r="I59" i="44" s="1"/>
  <c r="H37" i="82"/>
  <c r="G34" i="47"/>
  <c r="G34" i="41"/>
  <c r="G34" i="37"/>
  <c r="H59" i="47"/>
  <c r="I59" i="47" s="1"/>
  <c r="J59" i="47" s="1"/>
  <c r="K59" i="47" s="1"/>
  <c r="L59" i="47" s="1"/>
  <c r="H56" i="49"/>
  <c r="I56" i="49" s="1"/>
  <c r="J56" i="49" s="1"/>
  <c r="K56" i="49" s="1"/>
  <c r="L56" i="49" s="1"/>
  <c r="H28" i="42"/>
  <c r="I28" i="42" s="1"/>
  <c r="J28" i="42" s="1"/>
  <c r="K28" i="42" s="1"/>
  <c r="L28" i="42" s="1"/>
  <c r="H56" i="3"/>
  <c r="I56" i="3" s="1"/>
  <c r="J56" i="3" s="1"/>
  <c r="K56" i="3" s="1"/>
  <c r="L56" i="3" s="1"/>
  <c r="H24" i="48"/>
  <c r="I24" i="48" s="1"/>
  <c r="J24" i="48" s="1"/>
  <c r="K24" i="48" s="1"/>
  <c r="L24" i="48" s="1"/>
  <c r="G26" i="39"/>
  <c r="G105" i="39" s="1"/>
  <c r="H25" i="43"/>
  <c r="I25" i="43" s="1"/>
  <c r="K16" i="35"/>
  <c r="K34" i="35" s="1"/>
  <c r="J35" i="35"/>
  <c r="J34" i="35"/>
  <c r="I41" i="35"/>
  <c r="J19" i="35"/>
  <c r="K14" i="35"/>
  <c r="H37" i="35"/>
  <c r="E40" i="35"/>
  <c r="I17" i="35"/>
  <c r="I30" i="35"/>
  <c r="J18" i="35"/>
  <c r="I39" i="35"/>
  <c r="H86" i="3"/>
  <c r="H170" i="3" s="1"/>
  <c r="G15" i="1"/>
  <c r="M26" i="35"/>
  <c r="N26" i="35" s="1"/>
  <c r="O26" i="35" s="1"/>
  <c r="P26" i="35" s="1"/>
  <c r="I337" i="60"/>
  <c r="H183" i="46"/>
  <c r="I183" i="46" s="1"/>
  <c r="J183" i="46" s="1"/>
  <c r="K183" i="46" s="1"/>
  <c r="L183" i="46" s="1"/>
  <c r="H228" i="46"/>
  <c r="I228" i="46" s="1"/>
  <c r="J228" i="46" s="1"/>
  <c r="K228" i="46" s="1"/>
  <c r="L228" i="46" s="1"/>
  <c r="G26" i="41"/>
  <c r="G105" i="41" s="1"/>
  <c r="H185" i="44"/>
  <c r="I185" i="44" s="1"/>
  <c r="J185" i="44" s="1"/>
  <c r="K185" i="44" s="1"/>
  <c r="L185" i="44" s="1"/>
  <c r="H149" i="50"/>
  <c r="I149" i="50" s="1"/>
  <c r="J149" i="50" s="1"/>
  <c r="K149" i="50" s="1"/>
  <c r="L149" i="50" s="1"/>
  <c r="H24" i="44"/>
  <c r="I24" i="44" s="1"/>
  <c r="J24" i="44" s="1"/>
  <c r="K24" i="44" s="1"/>
  <c r="L24" i="44" s="1"/>
  <c r="H158" i="45"/>
  <c r="R22" i="82"/>
  <c r="G49" i="80"/>
  <c r="G113" i="36"/>
  <c r="F52" i="61"/>
  <c r="G17" i="61"/>
  <c r="H17" i="61" s="1"/>
  <c r="I17" i="61" s="1"/>
  <c r="J17" i="61" s="1"/>
  <c r="K17" i="61" s="1"/>
  <c r="G192" i="61"/>
  <c r="H192" i="61" s="1"/>
  <c r="I192" i="61" s="1"/>
  <c r="J192" i="61" s="1"/>
  <c r="K192" i="61" s="1"/>
  <c r="T40" i="82"/>
  <c r="L22" i="82"/>
  <c r="H28" i="49"/>
  <c r="H27" i="44"/>
  <c r="I27" i="44" s="1"/>
  <c r="H59" i="36"/>
  <c r="H269" i="46"/>
  <c r="H25" i="3"/>
  <c r="J431" i="60"/>
  <c r="G28" i="35"/>
  <c r="G40" i="35"/>
  <c r="H25" i="47"/>
  <c r="I25" i="47" s="1"/>
  <c r="H25" i="40"/>
  <c r="I25" i="40" s="1"/>
  <c r="M25" i="35"/>
  <c r="N25" i="35" s="1"/>
  <c r="O25" i="35" s="1"/>
  <c r="P25" i="35" s="1"/>
  <c r="H56" i="46"/>
  <c r="I56" i="46" s="1"/>
  <c r="J56" i="46" s="1"/>
  <c r="K56" i="46" s="1"/>
  <c r="L56" i="46" s="1"/>
  <c r="H59" i="38"/>
  <c r="H57" i="47"/>
  <c r="H44" i="47" s="1"/>
  <c r="H56" i="38"/>
  <c r="H269" i="39"/>
  <c r="H56" i="40"/>
  <c r="G269" i="50"/>
  <c r="H267" i="50"/>
  <c r="G269" i="38"/>
  <c r="H267" i="38"/>
  <c r="G113" i="43"/>
  <c r="G113" i="49"/>
  <c r="G113" i="50"/>
  <c r="H24" i="40"/>
  <c r="G113" i="44"/>
  <c r="H28" i="38"/>
  <c r="H35" i="38" s="1"/>
  <c r="J22" i="82"/>
  <c r="H28" i="41"/>
  <c r="H59" i="50"/>
  <c r="H27" i="42"/>
  <c r="I27" i="42" s="1"/>
  <c r="H24" i="46"/>
  <c r="I24" i="46" s="1"/>
  <c r="J24" i="46" s="1"/>
  <c r="K24" i="46" s="1"/>
  <c r="L24" i="46" s="1"/>
  <c r="H24" i="41"/>
  <c r="I24" i="41" s="1"/>
  <c r="J24" i="41" s="1"/>
  <c r="K24" i="41" s="1"/>
  <c r="L24" i="41" s="1"/>
  <c r="G113" i="38"/>
  <c r="G113" i="3"/>
  <c r="H18" i="37"/>
  <c r="I18" i="37" s="1"/>
  <c r="J18" i="37" s="1"/>
  <c r="K18" i="37" s="1"/>
  <c r="L18" i="37" s="1"/>
  <c r="H158" i="36"/>
  <c r="H226" i="43"/>
  <c r="G269" i="46"/>
  <c r="G57" i="47"/>
  <c r="G269" i="39"/>
  <c r="K341" i="60"/>
  <c r="K342" i="60" s="1"/>
  <c r="K343" i="60" s="1"/>
  <c r="K344" i="60" s="1"/>
  <c r="K345" i="60" s="1"/>
  <c r="K346" i="60" s="1"/>
  <c r="K347" i="60" s="1"/>
  <c r="K348" i="60" s="1"/>
  <c r="K349" i="60" s="1"/>
  <c r="K350" i="60" s="1"/>
  <c r="K351" i="60" s="1"/>
  <c r="K352" i="60" s="1"/>
  <c r="K353" i="60" s="1"/>
  <c r="K354" i="60" s="1"/>
  <c r="K355" i="60" s="1"/>
  <c r="K356" i="60" s="1"/>
  <c r="K357" i="60" s="1"/>
  <c r="K358" i="60" s="1"/>
  <c r="K359" i="60" s="1"/>
  <c r="K360" i="60" s="1"/>
  <c r="K361" i="60" s="1"/>
  <c r="K362" i="60" s="1"/>
  <c r="K363" i="60" s="1"/>
  <c r="K364" i="60" s="1"/>
  <c r="K365" i="60" s="1"/>
  <c r="K366" i="60" s="1"/>
  <c r="K367" i="60" s="1"/>
  <c r="K368" i="60" s="1"/>
  <c r="K369" i="60" s="1"/>
  <c r="K370" i="60" s="1"/>
  <c r="K371" i="60" s="1"/>
  <c r="K372" i="60" s="1"/>
  <c r="K373" i="60" s="1"/>
  <c r="K374" i="60" s="1"/>
  <c r="K375" i="60" s="1"/>
  <c r="K376" i="60" s="1"/>
  <c r="K377" i="60" s="1"/>
  <c r="K378" i="60" s="1"/>
  <c r="K379" i="60" s="1"/>
  <c r="H22" i="61" l="1"/>
  <c r="H34" i="40"/>
  <c r="I34" i="40" s="1"/>
  <c r="J34" i="40" s="1"/>
  <c r="K34" i="40" s="1"/>
  <c r="L34" i="40" s="1"/>
  <c r="L27" i="83"/>
  <c r="L23" i="84"/>
  <c r="L92" i="46"/>
  <c r="H177" i="40"/>
  <c r="I177" i="40" s="1"/>
  <c r="L170" i="83"/>
  <c r="L92" i="48"/>
  <c r="H34" i="38"/>
  <c r="I34" i="38" s="1"/>
  <c r="J34" i="38" s="1"/>
  <c r="K34" i="38" s="1"/>
  <c r="L34" i="38" s="1"/>
  <c r="J23" i="84"/>
  <c r="J27" i="83"/>
  <c r="L44" i="41"/>
  <c r="L46" i="41" s="1"/>
  <c r="L72" i="41"/>
  <c r="L77" i="41" s="1"/>
  <c r="L45" i="41"/>
  <c r="L48" i="41"/>
  <c r="L47" i="41"/>
  <c r="L100" i="41"/>
  <c r="H34" i="3"/>
  <c r="I34" i="3" s="1"/>
  <c r="J34" i="3" s="1"/>
  <c r="K34" i="3" s="1"/>
  <c r="L34" i="3" s="1"/>
  <c r="G27" i="83"/>
  <c r="G23" i="84"/>
  <c r="H34" i="45"/>
  <c r="I34" i="45" s="1"/>
  <c r="J34" i="45" s="1"/>
  <c r="K34" i="45" s="1"/>
  <c r="L34" i="45" s="1"/>
  <c r="V23" i="84"/>
  <c r="V27" i="83"/>
  <c r="H51" i="3"/>
  <c r="I51" i="3" s="1"/>
  <c r="J51" i="3" s="1"/>
  <c r="K51" i="3" s="1"/>
  <c r="L51" i="3" s="1"/>
  <c r="G44" i="83"/>
  <c r="L92" i="49"/>
  <c r="H34" i="48"/>
  <c r="I34" i="48" s="1"/>
  <c r="J34" i="48" s="1"/>
  <c r="K34" i="48" s="1"/>
  <c r="L34" i="48" s="1"/>
  <c r="S23" i="84"/>
  <c r="S27" i="83"/>
  <c r="H34" i="46"/>
  <c r="I34" i="46" s="1"/>
  <c r="J34" i="46" s="1"/>
  <c r="K34" i="46" s="1"/>
  <c r="L34" i="46" s="1"/>
  <c r="U27" i="83"/>
  <c r="U23" i="84"/>
  <c r="L92" i="43"/>
  <c r="H34" i="37"/>
  <c r="I34" i="37" s="1"/>
  <c r="J34" i="37" s="1"/>
  <c r="K34" i="37" s="1"/>
  <c r="L34" i="37" s="1"/>
  <c r="I27" i="83"/>
  <c r="I23" i="84"/>
  <c r="H34" i="42"/>
  <c r="I34" i="42" s="1"/>
  <c r="J34" i="42" s="1"/>
  <c r="K34" i="42" s="1"/>
  <c r="L34" i="42" s="1"/>
  <c r="N23" i="84"/>
  <c r="N27" i="83"/>
  <c r="H34" i="39"/>
  <c r="I34" i="39" s="1"/>
  <c r="J34" i="39" s="1"/>
  <c r="K34" i="39" s="1"/>
  <c r="L34" i="39" s="1"/>
  <c r="K27" i="83"/>
  <c r="K23" i="84"/>
  <c r="H34" i="43"/>
  <c r="I34" i="43" s="1"/>
  <c r="J34" i="43" s="1"/>
  <c r="K34" i="43" s="1"/>
  <c r="L34" i="43" s="1"/>
  <c r="P27" i="83"/>
  <c r="P23" i="84"/>
  <c r="L92" i="41"/>
  <c r="H34" i="47"/>
  <c r="I34" i="47" s="1"/>
  <c r="J34" i="47" s="1"/>
  <c r="K34" i="47" s="1"/>
  <c r="L34" i="47" s="1"/>
  <c r="T27" i="83"/>
  <c r="T23" i="84"/>
  <c r="H34" i="49"/>
  <c r="I34" i="49" s="1"/>
  <c r="J34" i="49" s="1"/>
  <c r="K34" i="49" s="1"/>
  <c r="L34" i="49" s="1"/>
  <c r="R23" i="84"/>
  <c r="R27" i="83"/>
  <c r="L92" i="44"/>
  <c r="H34" i="41"/>
  <c r="I34" i="41" s="1"/>
  <c r="J34" i="41" s="1"/>
  <c r="K34" i="41" s="1"/>
  <c r="L34" i="41" s="1"/>
  <c r="M27" i="83"/>
  <c r="M23" i="84"/>
  <c r="L92" i="45"/>
  <c r="L26" i="45"/>
  <c r="H34" i="50"/>
  <c r="I34" i="50" s="1"/>
  <c r="J34" i="50" s="1"/>
  <c r="K34" i="50" s="1"/>
  <c r="L34" i="50" s="1"/>
  <c r="Q27" i="83"/>
  <c r="Q23" i="84"/>
  <c r="H62" i="3"/>
  <c r="I62" i="3" s="1"/>
  <c r="J62" i="3" s="1"/>
  <c r="K62" i="3" s="1"/>
  <c r="L62" i="3" s="1"/>
  <c r="G55" i="83"/>
  <c r="H34" i="44"/>
  <c r="I34" i="44" s="1"/>
  <c r="J34" i="44" s="1"/>
  <c r="K34" i="44" s="1"/>
  <c r="L34" i="44" s="1"/>
  <c r="O27" i="83"/>
  <c r="O23" i="84"/>
  <c r="L92" i="47"/>
  <c r="H34" i="36"/>
  <c r="I34" i="36" s="1"/>
  <c r="J34" i="36" s="1"/>
  <c r="K34" i="36" s="1"/>
  <c r="L34" i="36" s="1"/>
  <c r="H27" i="83"/>
  <c r="H23" i="84"/>
  <c r="P37" i="35"/>
  <c r="P33" i="35"/>
  <c r="P41" i="35"/>
  <c r="P39" i="35"/>
  <c r="P35" i="35"/>
  <c r="P31" i="35"/>
  <c r="P30" i="35"/>
  <c r="P36" i="35"/>
  <c r="P38" i="35"/>
  <c r="P34" i="35"/>
  <c r="P32" i="35"/>
  <c r="O107" i="83"/>
  <c r="O48" i="84"/>
  <c r="P48" i="84"/>
  <c r="P107" i="83"/>
  <c r="H48" i="84"/>
  <c r="H107" i="83"/>
  <c r="G48" i="84"/>
  <c r="G107" i="83"/>
  <c r="Q48" i="84"/>
  <c r="Q107" i="83"/>
  <c r="J107" i="83"/>
  <c r="J48" i="84"/>
  <c r="R107" i="83"/>
  <c r="R48" i="84"/>
  <c r="G111" i="39"/>
  <c r="G96" i="39"/>
  <c r="G111" i="41"/>
  <c r="G96" i="41"/>
  <c r="G111" i="42"/>
  <c r="G96" i="42"/>
  <c r="H25" i="36"/>
  <c r="I25" i="36" s="1"/>
  <c r="H18" i="84"/>
  <c r="H18" i="83"/>
  <c r="H17" i="84"/>
  <c r="H17" i="83"/>
  <c r="J31" i="35"/>
  <c r="J269" i="39"/>
  <c r="K267" i="39"/>
  <c r="K26" i="45"/>
  <c r="K105" i="45" s="1"/>
  <c r="K57" i="41"/>
  <c r="J57" i="47"/>
  <c r="K55" i="47"/>
  <c r="J269" i="46"/>
  <c r="K266" i="46"/>
  <c r="J432" i="60"/>
  <c r="I433" i="60"/>
  <c r="W100" i="82"/>
  <c r="W42" i="80"/>
  <c r="AA101" i="82"/>
  <c r="AA43" i="80"/>
  <c r="AB87" i="82"/>
  <c r="AB33" i="80"/>
  <c r="AE100" i="82"/>
  <c r="AE42" i="80"/>
  <c r="Z100" i="82"/>
  <c r="Z42" i="80"/>
  <c r="X100" i="82"/>
  <c r="X42" i="80"/>
  <c r="Y101" i="82"/>
  <c r="Y43" i="80"/>
  <c r="AC101" i="82"/>
  <c r="AC43" i="80"/>
  <c r="M105" i="82"/>
  <c r="M47" i="80"/>
  <c r="W101" i="82"/>
  <c r="W43" i="80"/>
  <c r="V105" i="82"/>
  <c r="V47" i="80"/>
  <c r="J430" i="60"/>
  <c r="Y100" i="82"/>
  <c r="Y42" i="80"/>
  <c r="AA100" i="82"/>
  <c r="AA42" i="80"/>
  <c r="AD101" i="82"/>
  <c r="AD43" i="80"/>
  <c r="AB101" i="82"/>
  <c r="AB43" i="80"/>
  <c r="N105" i="82"/>
  <c r="N47" i="80"/>
  <c r="U105" i="82"/>
  <c r="U47" i="80"/>
  <c r="AC87" i="82"/>
  <c r="AC33" i="80"/>
  <c r="AC100" i="82"/>
  <c r="AC103" i="82" s="1"/>
  <c r="AC134" i="82" s="1"/>
  <c r="AC42" i="80"/>
  <c r="AC45" i="80" s="1"/>
  <c r="R105" i="82"/>
  <c r="R47" i="80"/>
  <c r="L105" i="82"/>
  <c r="L47" i="80"/>
  <c r="T105" i="82"/>
  <c r="T47" i="80"/>
  <c r="AD100" i="82"/>
  <c r="AD42" i="80"/>
  <c r="AB100" i="82"/>
  <c r="AB42" i="80"/>
  <c r="AB45" i="80" s="1"/>
  <c r="X101" i="82"/>
  <c r="X43" i="80"/>
  <c r="Z101" i="82"/>
  <c r="Z43" i="80"/>
  <c r="AE101" i="82"/>
  <c r="AE43" i="80"/>
  <c r="G57" i="41"/>
  <c r="G47" i="41" s="1"/>
  <c r="M40" i="83" s="1"/>
  <c r="G60" i="45"/>
  <c r="V53" i="83" s="1"/>
  <c r="H36" i="43"/>
  <c r="H113" i="43" s="1"/>
  <c r="G63" i="40"/>
  <c r="G29" i="38"/>
  <c r="J22" i="83" s="1"/>
  <c r="H58" i="44"/>
  <c r="H60" i="44" s="1"/>
  <c r="G60" i="44"/>
  <c r="O53" i="83" s="1"/>
  <c r="H58" i="50"/>
  <c r="H63" i="50" s="1"/>
  <c r="G60" i="50"/>
  <c r="Q53" i="83" s="1"/>
  <c r="H58" i="42"/>
  <c r="H60" i="42" s="1"/>
  <c r="G60" i="42"/>
  <c r="N53" i="83" s="1"/>
  <c r="H58" i="38"/>
  <c r="H63" i="38" s="1"/>
  <c r="G60" i="38"/>
  <c r="J53" i="83" s="1"/>
  <c r="H58" i="40"/>
  <c r="H63" i="40" s="1"/>
  <c r="G60" i="40"/>
  <c r="L53" i="83" s="1"/>
  <c r="H58" i="49"/>
  <c r="H58" i="37"/>
  <c r="I58" i="37" s="1"/>
  <c r="G60" i="46"/>
  <c r="U53" i="83" s="1"/>
  <c r="H58" i="47"/>
  <c r="H63" i="47" s="1"/>
  <c r="G60" i="47"/>
  <c r="H24" i="42"/>
  <c r="I24" i="42" s="1"/>
  <c r="J24" i="42" s="1"/>
  <c r="J282" i="60"/>
  <c r="G269" i="44"/>
  <c r="G63" i="47"/>
  <c r="G45" i="41"/>
  <c r="M38" i="83" s="1"/>
  <c r="G57" i="42"/>
  <c r="G44" i="42" s="1"/>
  <c r="N37" i="83" s="1"/>
  <c r="H57" i="41"/>
  <c r="H47" i="41" s="1"/>
  <c r="M37" i="82"/>
  <c r="T38" i="82"/>
  <c r="T37" i="82"/>
  <c r="G26" i="46"/>
  <c r="G26" i="40"/>
  <c r="G113" i="48"/>
  <c r="U37" i="82"/>
  <c r="G35" i="38"/>
  <c r="G35" i="49"/>
  <c r="G63" i="38"/>
  <c r="G113" i="47"/>
  <c r="H36" i="49"/>
  <c r="H113" i="49" s="1"/>
  <c r="G113" i="39"/>
  <c r="H25" i="41"/>
  <c r="I25" i="41" s="1"/>
  <c r="I26" i="41" s="1"/>
  <c r="I105" i="41" s="1"/>
  <c r="H45" i="47"/>
  <c r="H46" i="47" s="1"/>
  <c r="H99" i="47" s="1"/>
  <c r="H267" i="45"/>
  <c r="J57" i="41"/>
  <c r="G35" i="40"/>
  <c r="G108" i="41"/>
  <c r="H24" i="39"/>
  <c r="I24" i="39" s="1"/>
  <c r="J24" i="39" s="1"/>
  <c r="G26" i="45"/>
  <c r="H29" i="44"/>
  <c r="G26" i="44"/>
  <c r="H55" i="42"/>
  <c r="H57" i="42" s="1"/>
  <c r="G29" i="49"/>
  <c r="R22" i="83" s="1"/>
  <c r="M38" i="82"/>
  <c r="I22" i="82"/>
  <c r="G106" i="41"/>
  <c r="G113" i="42"/>
  <c r="H36" i="44"/>
  <c r="H113" i="44" s="1"/>
  <c r="H57" i="46"/>
  <c r="H48" i="46" s="1"/>
  <c r="G26" i="43"/>
  <c r="G29" i="41"/>
  <c r="M22" i="83" s="1"/>
  <c r="G113" i="40"/>
  <c r="H47" i="47"/>
  <c r="N38" i="82"/>
  <c r="I158" i="45"/>
  <c r="H267" i="43"/>
  <c r="G269" i="43"/>
  <c r="G97" i="39"/>
  <c r="G72" i="43"/>
  <c r="G45" i="43"/>
  <c r="P38" i="83" s="1"/>
  <c r="G100" i="43"/>
  <c r="G44" i="43"/>
  <c r="P37" i="83" s="1"/>
  <c r="G48" i="43"/>
  <c r="P41" i="83" s="1"/>
  <c r="G47" i="43"/>
  <c r="P40" i="83" s="1"/>
  <c r="H135" i="45"/>
  <c r="F115" i="61"/>
  <c r="F116" i="61" s="1"/>
  <c r="G101" i="61"/>
  <c r="I26" i="48"/>
  <c r="I105" i="48" s="1"/>
  <c r="J25" i="48"/>
  <c r="H117" i="50"/>
  <c r="I117" i="50" s="1"/>
  <c r="J117" i="50" s="1"/>
  <c r="K117" i="50" s="1"/>
  <c r="L117" i="50" s="1"/>
  <c r="H119" i="38"/>
  <c r="I119" i="38" s="1"/>
  <c r="J119" i="38" s="1"/>
  <c r="K119" i="38" s="1"/>
  <c r="L119" i="38" s="1"/>
  <c r="H119" i="49"/>
  <c r="I119" i="49" s="1"/>
  <c r="J119" i="49" s="1"/>
  <c r="K119" i="49" s="1"/>
  <c r="L119" i="49" s="1"/>
  <c r="H118" i="49"/>
  <c r="I118" i="49" s="1"/>
  <c r="J118" i="49" s="1"/>
  <c r="K118" i="49" s="1"/>
  <c r="L118" i="49" s="1"/>
  <c r="H117" i="36"/>
  <c r="I117" i="36" s="1"/>
  <c r="J117" i="36" s="1"/>
  <c r="K117" i="36" s="1"/>
  <c r="L117" i="36" s="1"/>
  <c r="H120" i="37"/>
  <c r="I120" i="37" s="1"/>
  <c r="J120" i="37" s="1"/>
  <c r="K120" i="37" s="1"/>
  <c r="L120" i="37" s="1"/>
  <c r="H119" i="37"/>
  <c r="I119" i="37" s="1"/>
  <c r="J119" i="37" s="1"/>
  <c r="K119" i="37" s="1"/>
  <c r="L119" i="37" s="1"/>
  <c r="H119" i="50"/>
  <c r="I119" i="50" s="1"/>
  <c r="J119" i="50" s="1"/>
  <c r="K119" i="50" s="1"/>
  <c r="L119" i="50" s="1"/>
  <c r="H117" i="3"/>
  <c r="I117" i="3" s="1"/>
  <c r="J117" i="3" s="1"/>
  <c r="K117" i="3" s="1"/>
  <c r="L117" i="3" s="1"/>
  <c r="H117" i="44"/>
  <c r="I117" i="44" s="1"/>
  <c r="J117" i="44" s="1"/>
  <c r="K117" i="44" s="1"/>
  <c r="L117" i="44" s="1"/>
  <c r="H120" i="43"/>
  <c r="I120" i="43" s="1"/>
  <c r="J120" i="43" s="1"/>
  <c r="K120" i="43" s="1"/>
  <c r="L120" i="43" s="1"/>
  <c r="H119" i="36"/>
  <c r="I119" i="36" s="1"/>
  <c r="J119" i="36" s="1"/>
  <c r="K119" i="36" s="1"/>
  <c r="L119" i="36" s="1"/>
  <c r="H119" i="43"/>
  <c r="I119" i="43" s="1"/>
  <c r="J119" i="43" s="1"/>
  <c r="K119" i="43" s="1"/>
  <c r="L119" i="43" s="1"/>
  <c r="H118" i="36"/>
  <c r="I118" i="36" s="1"/>
  <c r="J118" i="36" s="1"/>
  <c r="K118" i="36" s="1"/>
  <c r="L118" i="36" s="1"/>
  <c r="H118" i="43"/>
  <c r="I118" i="43" s="1"/>
  <c r="J118" i="43" s="1"/>
  <c r="K118" i="43" s="1"/>
  <c r="L118" i="43" s="1"/>
  <c r="H120" i="48"/>
  <c r="I120" i="48" s="1"/>
  <c r="J120" i="48" s="1"/>
  <c r="K120" i="48" s="1"/>
  <c r="L120" i="48" s="1"/>
  <c r="H119" i="48"/>
  <c r="I119" i="48" s="1"/>
  <c r="J119" i="48" s="1"/>
  <c r="K119" i="48" s="1"/>
  <c r="L119" i="48" s="1"/>
  <c r="H118" i="48"/>
  <c r="I118" i="48" s="1"/>
  <c r="J118" i="48" s="1"/>
  <c r="K118" i="48" s="1"/>
  <c r="L118" i="48" s="1"/>
  <c r="H224" i="3"/>
  <c r="H211" i="48"/>
  <c r="I211" i="48" s="1"/>
  <c r="J211" i="48" s="1"/>
  <c r="K211" i="48" s="1"/>
  <c r="L211" i="48" s="1"/>
  <c r="H210" i="41"/>
  <c r="I210" i="41" s="1"/>
  <c r="J210" i="41" s="1"/>
  <c r="K210" i="41" s="1"/>
  <c r="L210" i="41" s="1"/>
  <c r="H210" i="46"/>
  <c r="I210" i="46" s="1"/>
  <c r="J210" i="46" s="1"/>
  <c r="K210" i="46" s="1"/>
  <c r="L210" i="46" s="1"/>
  <c r="H223" i="50"/>
  <c r="I223" i="50" s="1"/>
  <c r="H213" i="37"/>
  <c r="I213" i="37" s="1"/>
  <c r="J213" i="37" s="1"/>
  <c r="K213" i="37" s="1"/>
  <c r="L213" i="37" s="1"/>
  <c r="H207" i="40"/>
  <c r="I207" i="40" s="1"/>
  <c r="J207" i="40" s="1"/>
  <c r="K207" i="40" s="1"/>
  <c r="L207" i="40" s="1"/>
  <c r="H215" i="48"/>
  <c r="I215" i="48" s="1"/>
  <c r="J215" i="48" s="1"/>
  <c r="K215" i="48" s="1"/>
  <c r="L215" i="48" s="1"/>
  <c r="H214" i="45"/>
  <c r="I214" i="45" s="1"/>
  <c r="J214" i="45" s="1"/>
  <c r="K214" i="45" s="1"/>
  <c r="L214" i="45" s="1"/>
  <c r="H183" i="36"/>
  <c r="H184" i="41"/>
  <c r="I184" i="41" s="1"/>
  <c r="J184" i="41" s="1"/>
  <c r="K184" i="41" s="1"/>
  <c r="L184" i="41" s="1"/>
  <c r="H183" i="43"/>
  <c r="I183" i="43" s="1"/>
  <c r="J183" i="43" s="1"/>
  <c r="K183" i="43" s="1"/>
  <c r="L183" i="43" s="1"/>
  <c r="H158" i="39"/>
  <c r="I158" i="39" s="1"/>
  <c r="H149" i="38"/>
  <c r="I149" i="38" s="1"/>
  <c r="J149" i="38" s="1"/>
  <c r="K149" i="38" s="1"/>
  <c r="L149" i="38" s="1"/>
  <c r="H146" i="44"/>
  <c r="I146" i="44" s="1"/>
  <c r="H149" i="49"/>
  <c r="H132" i="36"/>
  <c r="I132" i="36" s="1"/>
  <c r="J132" i="36" s="1"/>
  <c r="K132" i="36" s="1"/>
  <c r="L132" i="36" s="1"/>
  <c r="H132" i="42"/>
  <c r="I132" i="42" s="1"/>
  <c r="H132" i="47"/>
  <c r="I132" i="47" s="1"/>
  <c r="J132" i="47" s="1"/>
  <c r="K132" i="47" s="1"/>
  <c r="L132" i="47" s="1"/>
  <c r="H131" i="48"/>
  <c r="I131" i="48" s="1"/>
  <c r="H127" i="38"/>
  <c r="I127" i="38" s="1"/>
  <c r="J127" i="38" s="1"/>
  <c r="K127" i="38" s="1"/>
  <c r="L127" i="38" s="1"/>
  <c r="H126" i="41"/>
  <c r="I126" i="41" s="1"/>
  <c r="J126" i="41" s="1"/>
  <c r="K126" i="41" s="1"/>
  <c r="L126" i="41" s="1"/>
  <c r="H125" i="43"/>
  <c r="I125" i="43" s="1"/>
  <c r="H126" i="46"/>
  <c r="I126" i="46" s="1"/>
  <c r="J126" i="46" s="1"/>
  <c r="K126" i="46" s="1"/>
  <c r="L126" i="46" s="1"/>
  <c r="J25" i="36"/>
  <c r="K25" i="36" s="1"/>
  <c r="L25" i="36" s="1"/>
  <c r="L93" i="36" s="1"/>
  <c r="J59" i="44"/>
  <c r="K59" i="44" s="1"/>
  <c r="L59" i="44" s="1"/>
  <c r="G51" i="41"/>
  <c r="G51" i="45"/>
  <c r="H225" i="40"/>
  <c r="I225" i="40" s="1"/>
  <c r="H225" i="47"/>
  <c r="I225" i="47" s="1"/>
  <c r="J225" i="47" s="1"/>
  <c r="K225" i="47" s="1"/>
  <c r="L225" i="47" s="1"/>
  <c r="H212" i="40"/>
  <c r="I212" i="40" s="1"/>
  <c r="J212" i="40" s="1"/>
  <c r="K212" i="40" s="1"/>
  <c r="L212" i="40" s="1"/>
  <c r="H210" i="36"/>
  <c r="I210" i="36" s="1"/>
  <c r="J210" i="36" s="1"/>
  <c r="K210" i="36" s="1"/>
  <c r="L210" i="36" s="1"/>
  <c r="H210" i="43"/>
  <c r="I210" i="43" s="1"/>
  <c r="J210" i="43" s="1"/>
  <c r="K210" i="43" s="1"/>
  <c r="L210" i="43" s="1"/>
  <c r="H228" i="36"/>
  <c r="I228" i="36" s="1"/>
  <c r="J228" i="36" s="1"/>
  <c r="K228" i="36" s="1"/>
  <c r="L228" i="36" s="1"/>
  <c r="H228" i="42"/>
  <c r="I228" i="42" s="1"/>
  <c r="J228" i="42" s="1"/>
  <c r="K228" i="42" s="1"/>
  <c r="L228" i="42" s="1"/>
  <c r="H228" i="45"/>
  <c r="I228" i="45" s="1"/>
  <c r="J228" i="45" s="1"/>
  <c r="K228" i="45" s="1"/>
  <c r="L228" i="45" s="1"/>
  <c r="H214" i="39"/>
  <c r="I214" i="39" s="1"/>
  <c r="J214" i="39" s="1"/>
  <c r="K214" i="39" s="1"/>
  <c r="L214" i="39" s="1"/>
  <c r="H215" i="43"/>
  <c r="I215" i="43" s="1"/>
  <c r="J215" i="43" s="1"/>
  <c r="K215" i="43" s="1"/>
  <c r="L215" i="43" s="1"/>
  <c r="H214" i="48"/>
  <c r="I214" i="48" s="1"/>
  <c r="J214" i="48" s="1"/>
  <c r="K214" i="48" s="1"/>
  <c r="L214" i="48" s="1"/>
  <c r="H213" i="45"/>
  <c r="I213" i="45" s="1"/>
  <c r="J213" i="45" s="1"/>
  <c r="K213" i="45" s="1"/>
  <c r="L213" i="45" s="1"/>
  <c r="H198" i="40"/>
  <c r="I198" i="40" s="1"/>
  <c r="J198" i="40" s="1"/>
  <c r="K198" i="40" s="1"/>
  <c r="L198" i="40" s="1"/>
  <c r="H198" i="43"/>
  <c r="I198" i="43" s="1"/>
  <c r="J198" i="43" s="1"/>
  <c r="K198" i="43" s="1"/>
  <c r="L198" i="43" s="1"/>
  <c r="H198" i="47"/>
  <c r="I198" i="47" s="1"/>
  <c r="J198" i="47" s="1"/>
  <c r="K198" i="47" s="1"/>
  <c r="L198" i="47" s="1"/>
  <c r="H184" i="42"/>
  <c r="I184" i="42" s="1"/>
  <c r="J184" i="42" s="1"/>
  <c r="K184" i="42" s="1"/>
  <c r="L184" i="42" s="1"/>
  <c r="H183" i="50"/>
  <c r="I183" i="50" s="1"/>
  <c r="J183" i="50" s="1"/>
  <c r="K183" i="50" s="1"/>
  <c r="L183" i="50" s="1"/>
  <c r="H162" i="43"/>
  <c r="I162" i="43" s="1"/>
  <c r="J162" i="43" s="1"/>
  <c r="K162" i="43" s="1"/>
  <c r="L162" i="43" s="1"/>
  <c r="H161" i="46"/>
  <c r="I161" i="46" s="1"/>
  <c r="J161" i="46" s="1"/>
  <c r="K161" i="46" s="1"/>
  <c r="L161" i="46" s="1"/>
  <c r="H149" i="41"/>
  <c r="I149" i="41" s="1"/>
  <c r="J149" i="41" s="1"/>
  <c r="K149" i="41" s="1"/>
  <c r="L149" i="41" s="1"/>
  <c r="H135" i="38"/>
  <c r="I135" i="38" s="1"/>
  <c r="J135" i="38" s="1"/>
  <c r="K135" i="38" s="1"/>
  <c r="L135" i="38" s="1"/>
  <c r="H135" i="42"/>
  <c r="I135" i="42" s="1"/>
  <c r="J135" i="42" s="1"/>
  <c r="K135" i="42" s="1"/>
  <c r="L135" i="42" s="1"/>
  <c r="H127" i="39"/>
  <c r="I127" i="39" s="1"/>
  <c r="J127" i="39" s="1"/>
  <c r="K127" i="39" s="1"/>
  <c r="L127" i="39" s="1"/>
  <c r="H128" i="43"/>
  <c r="I128" i="43" s="1"/>
  <c r="J128" i="43" s="1"/>
  <c r="K128" i="43" s="1"/>
  <c r="L128" i="43" s="1"/>
  <c r="H125" i="50"/>
  <c r="I125" i="50" s="1"/>
  <c r="J25" i="50"/>
  <c r="K25" i="50" s="1"/>
  <c r="L25" i="50" s="1"/>
  <c r="L93" i="50" s="1"/>
  <c r="J59" i="45"/>
  <c r="K59" i="45" s="1"/>
  <c r="L59" i="45" s="1"/>
  <c r="G62" i="36"/>
  <c r="G62" i="46"/>
  <c r="G29" i="42"/>
  <c r="N22" i="83" s="1"/>
  <c r="I269" i="37"/>
  <c r="J266" i="37"/>
  <c r="H225" i="39"/>
  <c r="I225" i="39" s="1"/>
  <c r="J225" i="39" s="1"/>
  <c r="K225" i="39" s="1"/>
  <c r="L225" i="39" s="1"/>
  <c r="H225" i="3"/>
  <c r="I225" i="3" s="1"/>
  <c r="H209" i="44"/>
  <c r="H209" i="3"/>
  <c r="I209" i="3" s="1"/>
  <c r="J209" i="3" s="1"/>
  <c r="K209" i="3" s="1"/>
  <c r="L209" i="3" s="1"/>
  <c r="H226" i="37"/>
  <c r="I226" i="37" s="1"/>
  <c r="J226" i="37" s="1"/>
  <c r="K226" i="37" s="1"/>
  <c r="L226" i="37" s="1"/>
  <c r="H226" i="44"/>
  <c r="I226" i="44" s="1"/>
  <c r="J226" i="44" s="1"/>
  <c r="K226" i="44" s="1"/>
  <c r="L226" i="44" s="1"/>
  <c r="H226" i="48"/>
  <c r="I226" i="48" s="1"/>
  <c r="J226" i="48" s="1"/>
  <c r="K226" i="48" s="1"/>
  <c r="L226" i="48" s="1"/>
  <c r="H214" i="37"/>
  <c r="I214" i="37" s="1"/>
  <c r="J214" i="37" s="1"/>
  <c r="K214" i="37" s="1"/>
  <c r="L214" i="37" s="1"/>
  <c r="H215" i="42"/>
  <c r="I215" i="42" s="1"/>
  <c r="J215" i="42" s="1"/>
  <c r="K215" i="42" s="1"/>
  <c r="L215" i="42" s="1"/>
  <c r="H214" i="50"/>
  <c r="I214" i="50" s="1"/>
  <c r="J214" i="50" s="1"/>
  <c r="K214" i="50" s="1"/>
  <c r="L214" i="50" s="1"/>
  <c r="H215" i="45"/>
  <c r="I215" i="45" s="1"/>
  <c r="J215" i="45" s="1"/>
  <c r="K215" i="45" s="1"/>
  <c r="L215" i="45" s="1"/>
  <c r="H196" i="39"/>
  <c r="I196" i="39" s="1"/>
  <c r="J196" i="39" s="1"/>
  <c r="K196" i="39" s="1"/>
  <c r="L196" i="39" s="1"/>
  <c r="H196" i="50"/>
  <c r="I196" i="50" s="1"/>
  <c r="J196" i="50" s="1"/>
  <c r="K196" i="50" s="1"/>
  <c r="L196" i="50" s="1"/>
  <c r="H196" i="46"/>
  <c r="I196" i="46" s="1"/>
  <c r="J196" i="46" s="1"/>
  <c r="K196" i="46" s="1"/>
  <c r="L196" i="46" s="1"/>
  <c r="H183" i="44"/>
  <c r="I183" i="44" s="1"/>
  <c r="H184" i="47"/>
  <c r="I184" i="47" s="1"/>
  <c r="J184" i="47" s="1"/>
  <c r="K184" i="47" s="1"/>
  <c r="L184" i="47" s="1"/>
  <c r="H183" i="3"/>
  <c r="I183" i="3" s="1"/>
  <c r="J183" i="3" s="1"/>
  <c r="K183" i="3" s="1"/>
  <c r="L183" i="3" s="1"/>
  <c r="H162" i="49"/>
  <c r="I162" i="49" s="1"/>
  <c r="J162" i="49" s="1"/>
  <c r="K162" i="49" s="1"/>
  <c r="L162" i="49" s="1"/>
  <c r="H161" i="3"/>
  <c r="I161" i="3" s="1"/>
  <c r="J161" i="3" s="1"/>
  <c r="K161" i="3" s="1"/>
  <c r="L161" i="3" s="1"/>
  <c r="H149" i="3"/>
  <c r="I149" i="3" s="1"/>
  <c r="J149" i="3" s="1"/>
  <c r="K149" i="3" s="1"/>
  <c r="L149" i="3" s="1"/>
  <c r="H133" i="50"/>
  <c r="I133" i="50" s="1"/>
  <c r="J133" i="50" s="1"/>
  <c r="K133" i="50" s="1"/>
  <c r="L133" i="50" s="1"/>
  <c r="H127" i="37"/>
  <c r="I127" i="37" s="1"/>
  <c r="J127" i="37" s="1"/>
  <c r="K127" i="37" s="1"/>
  <c r="L127" i="37" s="1"/>
  <c r="H128" i="42"/>
  <c r="I128" i="42" s="1"/>
  <c r="J128" i="42" s="1"/>
  <c r="K128" i="42" s="1"/>
  <c r="L128" i="42" s="1"/>
  <c r="H125" i="3"/>
  <c r="I125" i="3" s="1"/>
  <c r="J59" i="42"/>
  <c r="K59" i="42" s="1"/>
  <c r="L59" i="42" s="1"/>
  <c r="G62" i="41"/>
  <c r="H27" i="61"/>
  <c r="I22" i="61"/>
  <c r="H269" i="40"/>
  <c r="I266" i="40"/>
  <c r="G269" i="37"/>
  <c r="H133" i="41"/>
  <c r="I133" i="41" s="1"/>
  <c r="J133" i="41" s="1"/>
  <c r="K133" i="41" s="1"/>
  <c r="L133" i="41" s="1"/>
  <c r="G104" i="41"/>
  <c r="I195" i="3"/>
  <c r="I158" i="36"/>
  <c r="H29" i="49"/>
  <c r="I28" i="49"/>
  <c r="J28" i="49" s="1"/>
  <c r="K28" i="49" s="1"/>
  <c r="L28" i="49" s="1"/>
  <c r="H35" i="41"/>
  <c r="I28" i="41"/>
  <c r="G35" i="37"/>
  <c r="O22" i="82"/>
  <c r="G113" i="37"/>
  <c r="G269" i="42"/>
  <c r="G63" i="46"/>
  <c r="M41" i="82"/>
  <c r="H269" i="50"/>
  <c r="I267" i="50"/>
  <c r="I56" i="40"/>
  <c r="J56" i="40" s="1"/>
  <c r="K56" i="40" s="1"/>
  <c r="L56" i="40" s="1"/>
  <c r="H58" i="45"/>
  <c r="I59" i="38"/>
  <c r="M40" i="82"/>
  <c r="H58" i="46"/>
  <c r="H55" i="43"/>
  <c r="G26" i="48"/>
  <c r="G26" i="47"/>
  <c r="J25" i="40"/>
  <c r="K25" i="40" s="1"/>
  <c r="L25" i="40" s="1"/>
  <c r="L93" i="40" s="1"/>
  <c r="K22" i="82"/>
  <c r="J25" i="37"/>
  <c r="K25" i="37" s="1"/>
  <c r="L25" i="37" s="1"/>
  <c r="L93" i="37" s="1"/>
  <c r="H52" i="61"/>
  <c r="I42" i="61"/>
  <c r="I47" i="47"/>
  <c r="I100" i="47"/>
  <c r="I72" i="47"/>
  <c r="I77" i="47" s="1"/>
  <c r="I45" i="47"/>
  <c r="I44" i="47"/>
  <c r="I48" i="47"/>
  <c r="H224" i="38"/>
  <c r="I224" i="38" s="1"/>
  <c r="J224" i="38" s="1"/>
  <c r="K224" i="38" s="1"/>
  <c r="L224" i="38" s="1"/>
  <c r="H224" i="49"/>
  <c r="I224" i="49" s="1"/>
  <c r="J224" i="49" s="1"/>
  <c r="K224" i="49" s="1"/>
  <c r="L224" i="49" s="1"/>
  <c r="H224" i="45"/>
  <c r="H211" i="38"/>
  <c r="I211" i="38" s="1"/>
  <c r="J211" i="38" s="1"/>
  <c r="K211" i="38" s="1"/>
  <c r="L211" i="38" s="1"/>
  <c r="H211" i="42"/>
  <c r="I211" i="42" s="1"/>
  <c r="J211" i="42" s="1"/>
  <c r="K211" i="42" s="1"/>
  <c r="L211" i="42" s="1"/>
  <c r="H211" i="49"/>
  <c r="I211" i="49" s="1"/>
  <c r="J211" i="49" s="1"/>
  <c r="K211" i="49" s="1"/>
  <c r="L211" i="49" s="1"/>
  <c r="H211" i="45"/>
  <c r="I211" i="45" s="1"/>
  <c r="J211" i="45" s="1"/>
  <c r="K211" i="45" s="1"/>
  <c r="L211" i="45" s="1"/>
  <c r="H208" i="37"/>
  <c r="I208" i="37" s="1"/>
  <c r="H209" i="40"/>
  <c r="I209" i="40" s="1"/>
  <c r="J209" i="40" s="1"/>
  <c r="K209" i="40" s="1"/>
  <c r="L209" i="40" s="1"/>
  <c r="H210" i="44"/>
  <c r="I210" i="44" s="1"/>
  <c r="J210" i="44" s="1"/>
  <c r="K210" i="44" s="1"/>
  <c r="L210" i="44" s="1"/>
  <c r="H208" i="50"/>
  <c r="I208" i="50" s="1"/>
  <c r="J208" i="50" s="1"/>
  <c r="K208" i="50" s="1"/>
  <c r="L208" i="50" s="1"/>
  <c r="H209" i="47"/>
  <c r="I209" i="47" s="1"/>
  <c r="J209" i="47" s="1"/>
  <c r="K209" i="47" s="1"/>
  <c r="L209" i="47" s="1"/>
  <c r="H210" i="3"/>
  <c r="I210" i="3" s="1"/>
  <c r="J210" i="3" s="1"/>
  <c r="K210" i="3" s="1"/>
  <c r="L210" i="3" s="1"/>
  <c r="H227" i="37"/>
  <c r="I227" i="37" s="1"/>
  <c r="J227" i="37" s="1"/>
  <c r="K227" i="37" s="1"/>
  <c r="L227" i="37" s="1"/>
  <c r="H227" i="39"/>
  <c r="I227" i="39" s="1"/>
  <c r="J227" i="39" s="1"/>
  <c r="K227" i="39" s="1"/>
  <c r="L227" i="39" s="1"/>
  <c r="H227" i="44"/>
  <c r="I227" i="44" s="1"/>
  <c r="J227" i="44" s="1"/>
  <c r="K227" i="44" s="1"/>
  <c r="L227" i="44" s="1"/>
  <c r="H227" i="50"/>
  <c r="I227" i="50" s="1"/>
  <c r="J227" i="50" s="1"/>
  <c r="K227" i="50" s="1"/>
  <c r="L227" i="50" s="1"/>
  <c r="H227" i="48"/>
  <c r="I227" i="48" s="1"/>
  <c r="J227" i="48" s="1"/>
  <c r="K227" i="48" s="1"/>
  <c r="L227" i="48" s="1"/>
  <c r="H227" i="46"/>
  <c r="I227" i="46" s="1"/>
  <c r="J227" i="46" s="1"/>
  <c r="K227" i="46" s="1"/>
  <c r="L227" i="46" s="1"/>
  <c r="H227" i="3"/>
  <c r="I227" i="3" s="1"/>
  <c r="J227" i="3" s="1"/>
  <c r="K227" i="3" s="1"/>
  <c r="L227" i="3" s="1"/>
  <c r="H215" i="37"/>
  <c r="I215" i="37" s="1"/>
  <c r="J215" i="37" s="1"/>
  <c r="K215" i="37" s="1"/>
  <c r="L215" i="37" s="1"/>
  <c r="H207" i="38"/>
  <c r="I207" i="38" s="1"/>
  <c r="J207" i="38" s="1"/>
  <c r="K207" i="38" s="1"/>
  <c r="L207" i="38" s="1"/>
  <c r="H214" i="40"/>
  <c r="I214" i="40" s="1"/>
  <c r="J214" i="40" s="1"/>
  <c r="K214" i="40" s="1"/>
  <c r="L214" i="40" s="1"/>
  <c r="H213" i="44"/>
  <c r="I213" i="44" s="1"/>
  <c r="J213" i="44" s="1"/>
  <c r="K213" i="44" s="1"/>
  <c r="L213" i="44" s="1"/>
  <c r="H215" i="50"/>
  <c r="I215" i="50" s="1"/>
  <c r="J215" i="50" s="1"/>
  <c r="K215" i="50" s="1"/>
  <c r="L215" i="50" s="1"/>
  <c r="H207" i="49"/>
  <c r="I207" i="49" s="1"/>
  <c r="J207" i="49" s="1"/>
  <c r="K207" i="49" s="1"/>
  <c r="L207" i="49" s="1"/>
  <c r="H214" i="47"/>
  <c r="I214" i="47" s="1"/>
  <c r="J214" i="47" s="1"/>
  <c r="K214" i="47" s="1"/>
  <c r="L214" i="47" s="1"/>
  <c r="H206" i="46"/>
  <c r="I206" i="46" s="1"/>
  <c r="H213" i="3"/>
  <c r="I213" i="3" s="1"/>
  <c r="J213" i="3" s="1"/>
  <c r="K213" i="3" s="1"/>
  <c r="L213" i="3" s="1"/>
  <c r="H197" i="37"/>
  <c r="I197" i="37" s="1"/>
  <c r="J197" i="37" s="1"/>
  <c r="K197" i="37" s="1"/>
  <c r="L197" i="37" s="1"/>
  <c r="H197" i="39"/>
  <c r="I197" i="39" s="1"/>
  <c r="J197" i="39" s="1"/>
  <c r="K197" i="39" s="1"/>
  <c r="L197" i="39" s="1"/>
  <c r="H197" i="41"/>
  <c r="I197" i="41" s="1"/>
  <c r="J197" i="41" s="1"/>
  <c r="K197" i="41" s="1"/>
  <c r="L197" i="41" s="1"/>
  <c r="H197" i="44"/>
  <c r="I197" i="44" s="1"/>
  <c r="J197" i="44" s="1"/>
  <c r="K197" i="44" s="1"/>
  <c r="L197" i="44" s="1"/>
  <c r="H197" i="50"/>
  <c r="I197" i="50" s="1"/>
  <c r="J197" i="50" s="1"/>
  <c r="K197" i="50" s="1"/>
  <c r="L197" i="50" s="1"/>
  <c r="H197" i="48"/>
  <c r="I197" i="48" s="1"/>
  <c r="J197" i="48" s="1"/>
  <c r="K197" i="48" s="1"/>
  <c r="L197" i="48" s="1"/>
  <c r="H197" i="46"/>
  <c r="I197" i="46" s="1"/>
  <c r="J197" i="46" s="1"/>
  <c r="K197" i="46" s="1"/>
  <c r="L197" i="46" s="1"/>
  <c r="H197" i="3"/>
  <c r="I197" i="3" s="1"/>
  <c r="J197" i="3" s="1"/>
  <c r="K197" i="3" s="1"/>
  <c r="L197" i="3" s="1"/>
  <c r="H185" i="36"/>
  <c r="I185" i="36" s="1"/>
  <c r="J185" i="36" s="1"/>
  <c r="K185" i="36" s="1"/>
  <c r="L185" i="36" s="1"/>
  <c r="H184" i="39"/>
  <c r="I184" i="39" s="1"/>
  <c r="J184" i="39" s="1"/>
  <c r="K184" i="39" s="1"/>
  <c r="L184" i="39" s="1"/>
  <c r="H186" i="41"/>
  <c r="I186" i="41" s="1"/>
  <c r="J186" i="41" s="1"/>
  <c r="K186" i="41" s="1"/>
  <c r="L186" i="41" s="1"/>
  <c r="H183" i="42"/>
  <c r="I183" i="42" s="1"/>
  <c r="J183" i="42" s="1"/>
  <c r="K183" i="42" s="1"/>
  <c r="L183" i="42" s="1"/>
  <c r="H185" i="43"/>
  <c r="I185" i="43" s="1"/>
  <c r="J185" i="43" s="1"/>
  <c r="K185" i="43" s="1"/>
  <c r="L185" i="43" s="1"/>
  <c r="H184" i="48"/>
  <c r="I184" i="48" s="1"/>
  <c r="J184" i="48" s="1"/>
  <c r="K184" i="48" s="1"/>
  <c r="L184" i="48" s="1"/>
  <c r="H186" i="46"/>
  <c r="I186" i="46" s="1"/>
  <c r="J186" i="46" s="1"/>
  <c r="K186" i="46" s="1"/>
  <c r="L186" i="46" s="1"/>
  <c r="L171" i="83"/>
  <c r="H162" i="39"/>
  <c r="I162" i="39" s="1"/>
  <c r="J162" i="39" s="1"/>
  <c r="K162" i="39" s="1"/>
  <c r="L162" i="39" s="1"/>
  <c r="H161" i="43"/>
  <c r="I161" i="43" s="1"/>
  <c r="J161" i="43" s="1"/>
  <c r="K161" i="43" s="1"/>
  <c r="L161" i="43" s="1"/>
  <c r="H162" i="48"/>
  <c r="I162" i="48" s="1"/>
  <c r="J162" i="48" s="1"/>
  <c r="K162" i="48" s="1"/>
  <c r="L162" i="48" s="1"/>
  <c r="H149" i="36"/>
  <c r="I149" i="36" s="1"/>
  <c r="J149" i="36" s="1"/>
  <c r="K149" i="36" s="1"/>
  <c r="L149" i="36" s="1"/>
  <c r="H150" i="39"/>
  <c r="I150" i="39" s="1"/>
  <c r="J150" i="39" s="1"/>
  <c r="K150" i="39" s="1"/>
  <c r="L150" i="39" s="1"/>
  <c r="H149" i="43"/>
  <c r="I149" i="43" s="1"/>
  <c r="J149" i="43" s="1"/>
  <c r="K149" i="43" s="1"/>
  <c r="L149" i="43" s="1"/>
  <c r="H150" i="48"/>
  <c r="I150" i="48" s="1"/>
  <c r="J150" i="48" s="1"/>
  <c r="K150" i="48" s="1"/>
  <c r="L150" i="48" s="1"/>
  <c r="H146" i="46"/>
  <c r="I146" i="46" s="1"/>
  <c r="H134" i="36"/>
  <c r="I134" i="36" s="1"/>
  <c r="J134" i="36" s="1"/>
  <c r="K134" i="36" s="1"/>
  <c r="L134" i="36" s="1"/>
  <c r="H134" i="38"/>
  <c r="I134" i="38" s="1"/>
  <c r="J134" i="38" s="1"/>
  <c r="K134" i="38" s="1"/>
  <c r="L134" i="38" s="1"/>
  <c r="H134" i="40"/>
  <c r="I134" i="40" s="1"/>
  <c r="J134" i="40" s="1"/>
  <c r="K134" i="40" s="1"/>
  <c r="L134" i="40" s="1"/>
  <c r="H134" i="42"/>
  <c r="I134" i="42" s="1"/>
  <c r="J134" i="42" s="1"/>
  <c r="K134" i="42" s="1"/>
  <c r="L134" i="42" s="1"/>
  <c r="H134" i="43"/>
  <c r="I134" i="43" s="1"/>
  <c r="J134" i="43" s="1"/>
  <c r="K134" i="43" s="1"/>
  <c r="L134" i="43" s="1"/>
  <c r="H134" i="49"/>
  <c r="I134" i="49" s="1"/>
  <c r="J134" i="49" s="1"/>
  <c r="K134" i="49" s="1"/>
  <c r="L134" i="49" s="1"/>
  <c r="H134" i="47"/>
  <c r="I134" i="47" s="1"/>
  <c r="J134" i="47" s="1"/>
  <c r="K134" i="47" s="1"/>
  <c r="L134" i="47" s="1"/>
  <c r="H134" i="45"/>
  <c r="I134" i="45" s="1"/>
  <c r="J134" i="45" s="1"/>
  <c r="K134" i="45" s="1"/>
  <c r="L134" i="45" s="1"/>
  <c r="H131" i="37"/>
  <c r="I131" i="37" s="1"/>
  <c r="H127" i="36"/>
  <c r="I127" i="36" s="1"/>
  <c r="J127" i="36" s="1"/>
  <c r="K127" i="36" s="1"/>
  <c r="L127" i="36" s="1"/>
  <c r="H128" i="41"/>
  <c r="I128" i="41" s="1"/>
  <c r="J128" i="41" s="1"/>
  <c r="K128" i="41" s="1"/>
  <c r="L128" i="41" s="1"/>
  <c r="H125" i="42"/>
  <c r="I125" i="42" s="1"/>
  <c r="J125" i="42" s="1"/>
  <c r="K125" i="42" s="1"/>
  <c r="L125" i="42" s="1"/>
  <c r="H127" i="43"/>
  <c r="I127" i="43" s="1"/>
  <c r="J127" i="43" s="1"/>
  <c r="K127" i="43" s="1"/>
  <c r="L127" i="43" s="1"/>
  <c r="H126" i="48"/>
  <c r="I126" i="48" s="1"/>
  <c r="J126" i="48" s="1"/>
  <c r="K126" i="48" s="1"/>
  <c r="L126" i="48" s="1"/>
  <c r="H125" i="45"/>
  <c r="I125" i="45" s="1"/>
  <c r="H59" i="37"/>
  <c r="I59" i="37" s="1"/>
  <c r="J37" i="82"/>
  <c r="G51" i="40"/>
  <c r="G51" i="50"/>
  <c r="G51" i="46"/>
  <c r="I62" i="61"/>
  <c r="J62" i="61" s="1"/>
  <c r="K62" i="61" s="1"/>
  <c r="I100" i="61"/>
  <c r="J100" i="61" s="1"/>
  <c r="K100" i="61" s="1"/>
  <c r="I226" i="43"/>
  <c r="J226" i="43" s="1"/>
  <c r="K226" i="43" s="1"/>
  <c r="L226" i="43" s="1"/>
  <c r="J26" i="45"/>
  <c r="J105" i="45" s="1"/>
  <c r="F80" i="61"/>
  <c r="G78" i="61"/>
  <c r="G80" i="61" s="1"/>
  <c r="H117" i="37"/>
  <c r="I117" i="37" s="1"/>
  <c r="J117" i="37" s="1"/>
  <c r="K117" i="37" s="1"/>
  <c r="L117" i="37" s="1"/>
  <c r="H120" i="49"/>
  <c r="I120" i="49" s="1"/>
  <c r="J120" i="49" s="1"/>
  <c r="K120" i="49" s="1"/>
  <c r="L120" i="49" s="1"/>
  <c r="H118" i="38"/>
  <c r="I118" i="38" s="1"/>
  <c r="J118" i="38" s="1"/>
  <c r="K118" i="38" s="1"/>
  <c r="L118" i="38" s="1"/>
  <c r="H117" i="43"/>
  <c r="I117" i="43" s="1"/>
  <c r="J117" i="43" s="1"/>
  <c r="K117" i="43" s="1"/>
  <c r="L117" i="43" s="1"/>
  <c r="H118" i="50"/>
  <c r="I118" i="50" s="1"/>
  <c r="J118" i="50" s="1"/>
  <c r="K118" i="50" s="1"/>
  <c r="L118" i="50" s="1"/>
  <c r="H117" i="38"/>
  <c r="I117" i="38" s="1"/>
  <c r="J117" i="38" s="1"/>
  <c r="K117" i="38" s="1"/>
  <c r="L117" i="38" s="1"/>
  <c r="H120" i="39"/>
  <c r="I120" i="39" s="1"/>
  <c r="J120" i="39" s="1"/>
  <c r="K120" i="39" s="1"/>
  <c r="L120" i="39" s="1"/>
  <c r="H118" i="39"/>
  <c r="I118" i="39" s="1"/>
  <c r="J118" i="39" s="1"/>
  <c r="K118" i="39" s="1"/>
  <c r="L118" i="39" s="1"/>
  <c r="J177" i="40"/>
  <c r="K177" i="40" s="1"/>
  <c r="L177" i="40" s="1"/>
  <c r="H224" i="48"/>
  <c r="I224" i="48" s="1"/>
  <c r="J224" i="48" s="1"/>
  <c r="K224" i="48" s="1"/>
  <c r="L224" i="48" s="1"/>
  <c r="H211" i="39"/>
  <c r="I211" i="39" s="1"/>
  <c r="J211" i="39" s="1"/>
  <c r="K211" i="39" s="1"/>
  <c r="L211" i="39" s="1"/>
  <c r="H211" i="3"/>
  <c r="I211" i="3" s="1"/>
  <c r="J211" i="3" s="1"/>
  <c r="K211" i="3" s="1"/>
  <c r="L211" i="3" s="1"/>
  <c r="H208" i="44"/>
  <c r="I208" i="44" s="1"/>
  <c r="J208" i="44" s="1"/>
  <c r="K208" i="44" s="1"/>
  <c r="L208" i="44" s="1"/>
  <c r="H208" i="3"/>
  <c r="I208" i="3" s="1"/>
  <c r="H223" i="44"/>
  <c r="I223" i="44" s="1"/>
  <c r="J223" i="44" s="1"/>
  <c r="K223" i="44" s="1"/>
  <c r="L223" i="44" s="1"/>
  <c r="H214" i="42"/>
  <c r="I214" i="42" s="1"/>
  <c r="J214" i="42" s="1"/>
  <c r="K214" i="42" s="1"/>
  <c r="L214" i="42" s="1"/>
  <c r="H207" i="47"/>
  <c r="I207" i="47" s="1"/>
  <c r="J207" i="47" s="1"/>
  <c r="K207" i="47" s="1"/>
  <c r="L207" i="47" s="1"/>
  <c r="H185" i="38"/>
  <c r="I185" i="38" s="1"/>
  <c r="J185" i="38" s="1"/>
  <c r="K185" i="38" s="1"/>
  <c r="L185" i="38" s="1"/>
  <c r="H186" i="44"/>
  <c r="I186" i="44" s="1"/>
  <c r="J186" i="44" s="1"/>
  <c r="K186" i="44" s="1"/>
  <c r="L186" i="44" s="1"/>
  <c r="H184" i="46"/>
  <c r="I184" i="46" s="1"/>
  <c r="J184" i="46" s="1"/>
  <c r="K184" i="46" s="1"/>
  <c r="L184" i="46" s="1"/>
  <c r="H161" i="42"/>
  <c r="I161" i="42" s="1"/>
  <c r="J161" i="42" s="1"/>
  <c r="K161" i="42" s="1"/>
  <c r="L161" i="42" s="1"/>
  <c r="H132" i="40"/>
  <c r="I132" i="40" s="1"/>
  <c r="J132" i="40" s="1"/>
  <c r="K132" i="40" s="1"/>
  <c r="L132" i="40" s="1"/>
  <c r="H132" i="49"/>
  <c r="I132" i="49" s="1"/>
  <c r="J132" i="49" s="1"/>
  <c r="K132" i="49" s="1"/>
  <c r="L132" i="49" s="1"/>
  <c r="H125" i="36"/>
  <c r="I125" i="36" s="1"/>
  <c r="H128" i="44"/>
  <c r="I128" i="44" s="1"/>
  <c r="J128" i="44" s="1"/>
  <c r="K128" i="44" s="1"/>
  <c r="L128" i="44" s="1"/>
  <c r="I26" i="43"/>
  <c r="I105" i="43" s="1"/>
  <c r="J25" i="43"/>
  <c r="K25" i="43" s="1"/>
  <c r="L25" i="43" s="1"/>
  <c r="L93" i="43" s="1"/>
  <c r="L37" i="82"/>
  <c r="H225" i="36"/>
  <c r="I225" i="36" s="1"/>
  <c r="J225" i="36" s="1"/>
  <c r="K225" i="36" s="1"/>
  <c r="L225" i="36" s="1"/>
  <c r="H212" i="36"/>
  <c r="I212" i="36" s="1"/>
  <c r="J212" i="36" s="1"/>
  <c r="K212" i="36" s="1"/>
  <c r="L212" i="36" s="1"/>
  <c r="H212" i="47"/>
  <c r="I212" i="47" s="1"/>
  <c r="J212" i="47" s="1"/>
  <c r="K212" i="47" s="1"/>
  <c r="L212" i="47" s="1"/>
  <c r="H208" i="38"/>
  <c r="H208" i="49"/>
  <c r="I208" i="49" s="1"/>
  <c r="J208" i="49" s="1"/>
  <c r="K208" i="49" s="1"/>
  <c r="L208" i="49" s="1"/>
  <c r="H228" i="38"/>
  <c r="I228" i="38" s="1"/>
  <c r="J228" i="38" s="1"/>
  <c r="K228" i="38" s="1"/>
  <c r="L228" i="38" s="1"/>
  <c r="H228" i="43"/>
  <c r="I228" i="43" s="1"/>
  <c r="J228" i="43" s="1"/>
  <c r="K228" i="43" s="1"/>
  <c r="L228" i="43" s="1"/>
  <c r="H228" i="47"/>
  <c r="I228" i="47" s="1"/>
  <c r="J228" i="47" s="1"/>
  <c r="K228" i="47" s="1"/>
  <c r="L228" i="47" s="1"/>
  <c r="H213" i="42"/>
  <c r="I213" i="42" s="1"/>
  <c r="J213" i="42" s="1"/>
  <c r="K213" i="42" s="1"/>
  <c r="L213" i="42" s="1"/>
  <c r="H198" i="38"/>
  <c r="I198" i="38" s="1"/>
  <c r="J198" i="38" s="1"/>
  <c r="K198" i="38" s="1"/>
  <c r="L198" i="38" s="1"/>
  <c r="H198" i="49"/>
  <c r="I198" i="49" s="1"/>
  <c r="J198" i="49" s="1"/>
  <c r="K198" i="49" s="1"/>
  <c r="L198" i="49" s="1"/>
  <c r="H185" i="39"/>
  <c r="I185" i="39" s="1"/>
  <c r="J185" i="39" s="1"/>
  <c r="K185" i="39" s="1"/>
  <c r="L185" i="39" s="1"/>
  <c r="H186" i="43"/>
  <c r="I186" i="43" s="1"/>
  <c r="J186" i="43" s="1"/>
  <c r="K186" i="43" s="1"/>
  <c r="L186" i="43" s="1"/>
  <c r="H184" i="45"/>
  <c r="I184" i="45" s="1"/>
  <c r="J184" i="45" s="1"/>
  <c r="K184" i="45" s="1"/>
  <c r="L184" i="45" s="1"/>
  <c r="H161" i="41"/>
  <c r="I161" i="41" s="1"/>
  <c r="J161" i="41" s="1"/>
  <c r="K161" i="41" s="1"/>
  <c r="L161" i="41" s="1"/>
  <c r="H150" i="36"/>
  <c r="I150" i="36" s="1"/>
  <c r="J150" i="36" s="1"/>
  <c r="K150" i="36" s="1"/>
  <c r="L150" i="36" s="1"/>
  <c r="H150" i="43"/>
  <c r="I150" i="43" s="1"/>
  <c r="J150" i="43" s="1"/>
  <c r="K150" i="43" s="1"/>
  <c r="L150" i="43" s="1"/>
  <c r="H135" i="36"/>
  <c r="I135" i="36" s="1"/>
  <c r="J135" i="36" s="1"/>
  <c r="K135" i="36" s="1"/>
  <c r="L135" i="36" s="1"/>
  <c r="H135" i="43"/>
  <c r="I135" i="43" s="1"/>
  <c r="J135" i="43" s="1"/>
  <c r="K135" i="43" s="1"/>
  <c r="L135" i="43" s="1"/>
  <c r="H125" i="37"/>
  <c r="H126" i="42"/>
  <c r="I126" i="42" s="1"/>
  <c r="J126" i="42" s="1"/>
  <c r="K126" i="42" s="1"/>
  <c r="L126" i="42" s="1"/>
  <c r="G62" i="50"/>
  <c r="H225" i="44"/>
  <c r="I225" i="44" s="1"/>
  <c r="J225" i="44" s="1"/>
  <c r="K225" i="44" s="1"/>
  <c r="L225" i="44" s="1"/>
  <c r="H212" i="39"/>
  <c r="I212" i="39" s="1"/>
  <c r="J212" i="39" s="1"/>
  <c r="K212" i="39" s="1"/>
  <c r="L212" i="39" s="1"/>
  <c r="H212" i="44"/>
  <c r="I212" i="44" s="1"/>
  <c r="J212" i="44" s="1"/>
  <c r="K212" i="44" s="1"/>
  <c r="L212" i="44" s="1"/>
  <c r="H210" i="38"/>
  <c r="I210" i="38" s="1"/>
  <c r="J210" i="38" s="1"/>
  <c r="K210" i="38" s="1"/>
  <c r="L210" i="38" s="1"/>
  <c r="H210" i="49"/>
  <c r="I210" i="49" s="1"/>
  <c r="J210" i="49" s="1"/>
  <c r="K210" i="49" s="1"/>
  <c r="L210" i="49" s="1"/>
  <c r="H226" i="39"/>
  <c r="I226" i="39" s="1"/>
  <c r="J226" i="39" s="1"/>
  <c r="K226" i="39" s="1"/>
  <c r="L226" i="39" s="1"/>
  <c r="H226" i="50"/>
  <c r="I226" i="50" s="1"/>
  <c r="J226" i="50" s="1"/>
  <c r="K226" i="50" s="1"/>
  <c r="L226" i="50" s="1"/>
  <c r="H226" i="3"/>
  <c r="I226" i="3" s="1"/>
  <c r="J226" i="3" s="1"/>
  <c r="K226" i="3" s="1"/>
  <c r="L226" i="3" s="1"/>
  <c r="H213" i="40"/>
  <c r="I213" i="40" s="1"/>
  <c r="J213" i="40" s="1"/>
  <c r="K213" i="40" s="1"/>
  <c r="L213" i="40" s="1"/>
  <c r="H207" i="44"/>
  <c r="I207" i="44" s="1"/>
  <c r="J207" i="44" s="1"/>
  <c r="K207" i="44" s="1"/>
  <c r="L207" i="44" s="1"/>
  <c r="H213" i="47"/>
  <c r="I213" i="47" s="1"/>
  <c r="J213" i="47" s="1"/>
  <c r="K213" i="47" s="1"/>
  <c r="L213" i="47" s="1"/>
  <c r="H196" i="37"/>
  <c r="H196" i="44"/>
  <c r="H185" i="37"/>
  <c r="H186" i="42"/>
  <c r="I186" i="42" s="1"/>
  <c r="J186" i="42" s="1"/>
  <c r="K186" i="42" s="1"/>
  <c r="L186" i="42" s="1"/>
  <c r="H186" i="45"/>
  <c r="I186" i="45" s="1"/>
  <c r="J186" i="45" s="1"/>
  <c r="K186" i="45" s="1"/>
  <c r="L186" i="45" s="1"/>
  <c r="H162" i="38"/>
  <c r="I162" i="38" s="1"/>
  <c r="J162" i="38" s="1"/>
  <c r="K162" i="38" s="1"/>
  <c r="L162" i="38" s="1"/>
  <c r="H161" i="44"/>
  <c r="I161" i="44" s="1"/>
  <c r="J161" i="44" s="1"/>
  <c r="K161" i="44" s="1"/>
  <c r="L161" i="44" s="1"/>
  <c r="H133" i="39"/>
  <c r="I133" i="39" s="1"/>
  <c r="J133" i="39" s="1"/>
  <c r="K133" i="39" s="1"/>
  <c r="L133" i="39" s="1"/>
  <c r="H133" i="46"/>
  <c r="I133" i="46" s="1"/>
  <c r="J133" i="46" s="1"/>
  <c r="K133" i="46" s="1"/>
  <c r="L133" i="46" s="1"/>
  <c r="H127" i="50"/>
  <c r="I127" i="50" s="1"/>
  <c r="J127" i="50" s="1"/>
  <c r="K127" i="50" s="1"/>
  <c r="L127" i="50" s="1"/>
  <c r="H128" i="45"/>
  <c r="I128" i="45" s="1"/>
  <c r="J128" i="45" s="1"/>
  <c r="K128" i="45" s="1"/>
  <c r="L128" i="45" s="1"/>
  <c r="J55" i="50"/>
  <c r="K55" i="50" s="1"/>
  <c r="L55" i="50" s="1"/>
  <c r="G62" i="37"/>
  <c r="G62" i="45"/>
  <c r="H133" i="3"/>
  <c r="I133" i="3" s="1"/>
  <c r="J133" i="3" s="1"/>
  <c r="K133" i="3" s="1"/>
  <c r="L133" i="3" s="1"/>
  <c r="H27" i="40"/>
  <c r="I27" i="40" s="1"/>
  <c r="H36" i="36"/>
  <c r="H113" i="36" s="1"/>
  <c r="I59" i="50"/>
  <c r="J59" i="50" s="1"/>
  <c r="K59" i="50" s="1"/>
  <c r="L59" i="50" s="1"/>
  <c r="G29" i="44"/>
  <c r="O22" i="83" s="1"/>
  <c r="G29" i="40"/>
  <c r="L22" i="83" s="1"/>
  <c r="H269" i="38"/>
  <c r="I267" i="38"/>
  <c r="G63" i="45"/>
  <c r="I56" i="38"/>
  <c r="J56" i="38" s="1"/>
  <c r="K56" i="38" s="1"/>
  <c r="L56" i="38" s="1"/>
  <c r="H28" i="39"/>
  <c r="H29" i="39" s="1"/>
  <c r="F40" i="61"/>
  <c r="F54" i="61" s="1"/>
  <c r="G34" i="61"/>
  <c r="G40" i="61" s="1"/>
  <c r="G54" i="61" s="1"/>
  <c r="G35" i="42"/>
  <c r="J27" i="44"/>
  <c r="K27" i="44" s="1"/>
  <c r="L27" i="44" s="1"/>
  <c r="I29" i="44"/>
  <c r="I35" i="44"/>
  <c r="H117" i="41"/>
  <c r="I117" i="41" s="1"/>
  <c r="J117" i="41" s="1"/>
  <c r="K117" i="41" s="1"/>
  <c r="L117" i="41" s="1"/>
  <c r="H117" i="46"/>
  <c r="I117" i="46" s="1"/>
  <c r="J117" i="46" s="1"/>
  <c r="K117" i="46" s="1"/>
  <c r="L117" i="46" s="1"/>
  <c r="H120" i="42"/>
  <c r="I120" i="42" s="1"/>
  <c r="J120" i="42" s="1"/>
  <c r="K120" i="42" s="1"/>
  <c r="L120" i="42" s="1"/>
  <c r="H120" i="45"/>
  <c r="I120" i="45" s="1"/>
  <c r="J120" i="45" s="1"/>
  <c r="K120" i="45" s="1"/>
  <c r="L120" i="45" s="1"/>
  <c r="H119" i="42"/>
  <c r="I119" i="42" s="1"/>
  <c r="J119" i="42" s="1"/>
  <c r="K119" i="42" s="1"/>
  <c r="L119" i="42" s="1"/>
  <c r="H119" i="45"/>
  <c r="I119" i="45" s="1"/>
  <c r="J119" i="45" s="1"/>
  <c r="K119" i="45" s="1"/>
  <c r="L119" i="45" s="1"/>
  <c r="H118" i="42"/>
  <c r="I118" i="42" s="1"/>
  <c r="J118" i="42" s="1"/>
  <c r="K118" i="42" s="1"/>
  <c r="L118" i="42" s="1"/>
  <c r="H118" i="45"/>
  <c r="I118" i="45" s="1"/>
  <c r="J118" i="45" s="1"/>
  <c r="K118" i="45" s="1"/>
  <c r="L118" i="45" s="1"/>
  <c r="H117" i="40"/>
  <c r="I117" i="40" s="1"/>
  <c r="J117" i="40" s="1"/>
  <c r="K117" i="40" s="1"/>
  <c r="L117" i="40" s="1"/>
  <c r="H117" i="47"/>
  <c r="I117" i="47" s="1"/>
  <c r="J117" i="47" s="1"/>
  <c r="K117" i="47" s="1"/>
  <c r="L117" i="47" s="1"/>
  <c r="H120" i="41"/>
  <c r="I120" i="41" s="1"/>
  <c r="J120" i="41" s="1"/>
  <c r="K120" i="41" s="1"/>
  <c r="L120" i="41" s="1"/>
  <c r="H120" i="46"/>
  <c r="I120" i="46" s="1"/>
  <c r="J120" i="46" s="1"/>
  <c r="K120" i="46" s="1"/>
  <c r="L120" i="46" s="1"/>
  <c r="H119" i="41"/>
  <c r="I119" i="41" s="1"/>
  <c r="J119" i="41" s="1"/>
  <c r="K119" i="41" s="1"/>
  <c r="L119" i="41" s="1"/>
  <c r="H119" i="46"/>
  <c r="I119" i="46" s="1"/>
  <c r="J119" i="46" s="1"/>
  <c r="K119" i="46" s="1"/>
  <c r="L119" i="46" s="1"/>
  <c r="H118" i="41"/>
  <c r="I118" i="41" s="1"/>
  <c r="J118" i="41" s="1"/>
  <c r="K118" i="41" s="1"/>
  <c r="L118" i="41" s="1"/>
  <c r="H118" i="46"/>
  <c r="I118" i="46" s="1"/>
  <c r="J118" i="46" s="1"/>
  <c r="K118" i="46" s="1"/>
  <c r="L118" i="46" s="1"/>
  <c r="H117" i="39"/>
  <c r="I117" i="39" s="1"/>
  <c r="J117" i="39" s="1"/>
  <c r="K117" i="39" s="1"/>
  <c r="L117" i="39" s="1"/>
  <c r="H117" i="48"/>
  <c r="I117" i="48" s="1"/>
  <c r="J117" i="48" s="1"/>
  <c r="K117" i="48" s="1"/>
  <c r="L117" i="48" s="1"/>
  <c r="H120" i="40"/>
  <c r="I120" i="40" s="1"/>
  <c r="J120" i="40" s="1"/>
  <c r="K120" i="40" s="1"/>
  <c r="L120" i="40" s="1"/>
  <c r="H120" i="47"/>
  <c r="I120" i="47" s="1"/>
  <c r="J120" i="47" s="1"/>
  <c r="K120" i="47" s="1"/>
  <c r="L120" i="47" s="1"/>
  <c r="H119" i="40"/>
  <c r="I119" i="40" s="1"/>
  <c r="J119" i="40" s="1"/>
  <c r="K119" i="40" s="1"/>
  <c r="L119" i="40" s="1"/>
  <c r="H119" i="47"/>
  <c r="I119" i="47" s="1"/>
  <c r="J119" i="47" s="1"/>
  <c r="K119" i="47" s="1"/>
  <c r="L119" i="47" s="1"/>
  <c r="H118" i="40"/>
  <c r="I118" i="40" s="1"/>
  <c r="J118" i="40" s="1"/>
  <c r="K118" i="40" s="1"/>
  <c r="L118" i="40" s="1"/>
  <c r="H118" i="47"/>
  <c r="I118" i="47" s="1"/>
  <c r="J118" i="47" s="1"/>
  <c r="K118" i="47" s="1"/>
  <c r="L118" i="47" s="1"/>
  <c r="H117" i="42"/>
  <c r="I117" i="42" s="1"/>
  <c r="J117" i="42" s="1"/>
  <c r="K117" i="42" s="1"/>
  <c r="L117" i="42" s="1"/>
  <c r="H117" i="45"/>
  <c r="I117" i="45" s="1"/>
  <c r="J117" i="45" s="1"/>
  <c r="K117" i="45" s="1"/>
  <c r="L117" i="45" s="1"/>
  <c r="H120" i="44"/>
  <c r="I120" i="44" s="1"/>
  <c r="J120" i="44" s="1"/>
  <c r="K120" i="44" s="1"/>
  <c r="L120" i="44" s="1"/>
  <c r="H120" i="3"/>
  <c r="I120" i="3" s="1"/>
  <c r="J120" i="3" s="1"/>
  <c r="K120" i="3" s="1"/>
  <c r="L120" i="3" s="1"/>
  <c r="H119" i="44"/>
  <c r="I119" i="44" s="1"/>
  <c r="J119" i="44" s="1"/>
  <c r="K119" i="44" s="1"/>
  <c r="L119" i="44" s="1"/>
  <c r="H119" i="3"/>
  <c r="I119" i="3" s="1"/>
  <c r="J119" i="3" s="1"/>
  <c r="K119" i="3" s="1"/>
  <c r="L119" i="3" s="1"/>
  <c r="H118" i="44"/>
  <c r="I118" i="44" s="1"/>
  <c r="J118" i="44" s="1"/>
  <c r="K118" i="44" s="1"/>
  <c r="L118" i="44" s="1"/>
  <c r="H118" i="3"/>
  <c r="I118" i="3" s="1"/>
  <c r="J118" i="3" s="1"/>
  <c r="K118" i="3" s="1"/>
  <c r="L118" i="3" s="1"/>
  <c r="H183" i="37"/>
  <c r="I183" i="37" s="1"/>
  <c r="J183" i="37" s="1"/>
  <c r="K183" i="37" s="1"/>
  <c r="L183" i="37" s="1"/>
  <c r="H224" i="37"/>
  <c r="I224" i="37" s="1"/>
  <c r="J224" i="37" s="1"/>
  <c r="K224" i="37" s="1"/>
  <c r="L224" i="37" s="1"/>
  <c r="H224" i="41"/>
  <c r="I224" i="41" s="1"/>
  <c r="J224" i="41" s="1"/>
  <c r="K224" i="41" s="1"/>
  <c r="L224" i="41" s="1"/>
  <c r="H224" i="46"/>
  <c r="I224" i="46" s="1"/>
  <c r="J224" i="46" s="1"/>
  <c r="K224" i="46" s="1"/>
  <c r="L224" i="46" s="1"/>
  <c r="H211" i="37"/>
  <c r="I211" i="37" s="1"/>
  <c r="J211" i="37" s="1"/>
  <c r="K211" i="37" s="1"/>
  <c r="L211" i="37" s="1"/>
  <c r="H211" i="41"/>
  <c r="I211" i="41" s="1"/>
  <c r="J211" i="41" s="1"/>
  <c r="K211" i="41" s="1"/>
  <c r="L211" i="41" s="1"/>
  <c r="H211" i="50"/>
  <c r="I211" i="50" s="1"/>
  <c r="J211" i="50" s="1"/>
  <c r="K211" i="50" s="1"/>
  <c r="L211" i="50" s="1"/>
  <c r="H211" i="46"/>
  <c r="I211" i="46" s="1"/>
  <c r="J211" i="46" s="1"/>
  <c r="K211" i="46" s="1"/>
  <c r="L211" i="46" s="1"/>
  <c r="H210" i="37"/>
  <c r="I210" i="37" s="1"/>
  <c r="J210" i="37" s="1"/>
  <c r="K210" i="37" s="1"/>
  <c r="L210" i="37" s="1"/>
  <c r="H208" i="39"/>
  <c r="I208" i="39" s="1"/>
  <c r="J208" i="39" s="1"/>
  <c r="K208" i="39" s="1"/>
  <c r="L208" i="39" s="1"/>
  <c r="H209" i="42"/>
  <c r="I209" i="42" s="1"/>
  <c r="J209" i="42" s="1"/>
  <c r="K209" i="42" s="1"/>
  <c r="L209" i="42" s="1"/>
  <c r="H210" i="50"/>
  <c r="I210" i="50" s="1"/>
  <c r="J210" i="50" s="1"/>
  <c r="K210" i="50" s="1"/>
  <c r="L210" i="50" s="1"/>
  <c r="H208" i="48"/>
  <c r="I208" i="48" s="1"/>
  <c r="J208" i="48" s="1"/>
  <c r="K208" i="48" s="1"/>
  <c r="L208" i="48" s="1"/>
  <c r="H209" i="45"/>
  <c r="I209" i="45" s="1"/>
  <c r="J209" i="45" s="1"/>
  <c r="K209" i="45" s="1"/>
  <c r="L209" i="45" s="1"/>
  <c r="H223" i="36"/>
  <c r="I223" i="36" s="1"/>
  <c r="H223" i="40"/>
  <c r="I223" i="40" s="1"/>
  <c r="J223" i="40" s="1"/>
  <c r="K223" i="40" s="1"/>
  <c r="L223" i="40" s="1"/>
  <c r="H223" i="42"/>
  <c r="I223" i="42" s="1"/>
  <c r="H223" i="43"/>
  <c r="I223" i="43" s="1"/>
  <c r="J223" i="43" s="1"/>
  <c r="K223" i="43" s="1"/>
  <c r="L223" i="43" s="1"/>
  <c r="H207" i="36"/>
  <c r="I207" i="36" s="1"/>
  <c r="J207" i="36" s="1"/>
  <c r="K207" i="36" s="1"/>
  <c r="L207" i="36" s="1"/>
  <c r="H214" i="38"/>
  <c r="I214" i="38" s="1"/>
  <c r="J214" i="38" s="1"/>
  <c r="K214" i="38" s="1"/>
  <c r="L214" i="38" s="1"/>
  <c r="H213" i="41"/>
  <c r="I213" i="41" s="1"/>
  <c r="J213" i="41" s="1"/>
  <c r="K213" i="41" s="1"/>
  <c r="L213" i="41" s="1"/>
  <c r="H215" i="44"/>
  <c r="I215" i="44" s="1"/>
  <c r="J215" i="44" s="1"/>
  <c r="K215" i="44" s="1"/>
  <c r="L215" i="44" s="1"/>
  <c r="H214" i="49"/>
  <c r="I214" i="49" s="1"/>
  <c r="J214" i="49" s="1"/>
  <c r="K214" i="49" s="1"/>
  <c r="L214" i="49" s="1"/>
  <c r="H213" i="46"/>
  <c r="I213" i="46" s="1"/>
  <c r="J213" i="46" s="1"/>
  <c r="K213" i="46" s="1"/>
  <c r="L213" i="46" s="1"/>
  <c r="H215" i="3"/>
  <c r="I215" i="3" s="1"/>
  <c r="J215" i="3" s="1"/>
  <c r="K215" i="3" s="1"/>
  <c r="L215" i="3" s="1"/>
  <c r="H184" i="37"/>
  <c r="I184" i="37" s="1"/>
  <c r="J184" i="37" s="1"/>
  <c r="K184" i="37" s="1"/>
  <c r="L184" i="37" s="1"/>
  <c r="H186" i="39"/>
  <c r="I186" i="39" s="1"/>
  <c r="J186" i="39" s="1"/>
  <c r="K186" i="39" s="1"/>
  <c r="L186" i="39" s="1"/>
  <c r="H183" i="40"/>
  <c r="H185" i="42"/>
  <c r="I185" i="42" s="1"/>
  <c r="J185" i="42" s="1"/>
  <c r="K185" i="42" s="1"/>
  <c r="L185" i="42" s="1"/>
  <c r="H184" i="50"/>
  <c r="I184" i="50" s="1"/>
  <c r="J184" i="50" s="1"/>
  <c r="K184" i="50" s="1"/>
  <c r="L184" i="50" s="1"/>
  <c r="H186" i="48"/>
  <c r="I186" i="48" s="1"/>
  <c r="J186" i="48" s="1"/>
  <c r="K186" i="48" s="1"/>
  <c r="L186" i="48" s="1"/>
  <c r="H183" i="47"/>
  <c r="I183" i="47" s="1"/>
  <c r="J183" i="47" s="1"/>
  <c r="K183" i="47" s="1"/>
  <c r="L183" i="47" s="1"/>
  <c r="H185" i="45"/>
  <c r="I185" i="45" s="1"/>
  <c r="J185" i="45" s="1"/>
  <c r="K185" i="45" s="1"/>
  <c r="L185" i="45" s="1"/>
  <c r="H161" i="38"/>
  <c r="I161" i="38" s="1"/>
  <c r="J161" i="38" s="1"/>
  <c r="K161" i="38" s="1"/>
  <c r="L161" i="38" s="1"/>
  <c r="H162" i="41"/>
  <c r="I162" i="41" s="1"/>
  <c r="J162" i="41" s="1"/>
  <c r="K162" i="41" s="1"/>
  <c r="L162" i="41" s="1"/>
  <c r="H161" i="49"/>
  <c r="I161" i="49" s="1"/>
  <c r="J161" i="49" s="1"/>
  <c r="K161" i="49" s="1"/>
  <c r="L161" i="49" s="1"/>
  <c r="H162" i="46"/>
  <c r="I162" i="46" s="1"/>
  <c r="J162" i="46" s="1"/>
  <c r="K162" i="46" s="1"/>
  <c r="L162" i="46" s="1"/>
  <c r="H150" i="37"/>
  <c r="I150" i="37" s="1"/>
  <c r="J150" i="37" s="1"/>
  <c r="K150" i="37" s="1"/>
  <c r="L150" i="37" s="1"/>
  <c r="H150" i="50"/>
  <c r="I150" i="50" s="1"/>
  <c r="J150" i="50" s="1"/>
  <c r="K150" i="50" s="1"/>
  <c r="L150" i="50" s="1"/>
  <c r="H132" i="39"/>
  <c r="I132" i="39" s="1"/>
  <c r="J132" i="39" s="1"/>
  <c r="K132" i="39" s="1"/>
  <c r="L132" i="39" s="1"/>
  <c r="H132" i="41"/>
  <c r="H132" i="44"/>
  <c r="I132" i="44" s="1"/>
  <c r="J132" i="44" s="1"/>
  <c r="K132" i="44" s="1"/>
  <c r="L132" i="44" s="1"/>
  <c r="H132" i="50"/>
  <c r="I132" i="50" s="1"/>
  <c r="J132" i="50" s="1"/>
  <c r="K132" i="50" s="1"/>
  <c r="L132" i="50" s="1"/>
  <c r="H132" i="46"/>
  <c r="H132" i="3"/>
  <c r="I132" i="3" s="1"/>
  <c r="J132" i="3" s="1"/>
  <c r="K132" i="3" s="1"/>
  <c r="L132" i="3" s="1"/>
  <c r="H131" i="3"/>
  <c r="H126" i="37"/>
  <c r="I126" i="37" s="1"/>
  <c r="J126" i="37" s="1"/>
  <c r="K126" i="37" s="1"/>
  <c r="L126" i="37" s="1"/>
  <c r="H128" i="39"/>
  <c r="I128" i="39" s="1"/>
  <c r="J128" i="39" s="1"/>
  <c r="K128" i="39" s="1"/>
  <c r="L128" i="39" s="1"/>
  <c r="H125" i="40"/>
  <c r="I125" i="40" s="1"/>
  <c r="H127" i="42"/>
  <c r="I127" i="42" s="1"/>
  <c r="J127" i="42" s="1"/>
  <c r="K127" i="42" s="1"/>
  <c r="L127" i="42" s="1"/>
  <c r="H126" i="50"/>
  <c r="I126" i="50" s="1"/>
  <c r="J126" i="50" s="1"/>
  <c r="K126" i="50" s="1"/>
  <c r="L126" i="50" s="1"/>
  <c r="H128" i="48"/>
  <c r="I128" i="48" s="1"/>
  <c r="J128" i="48" s="1"/>
  <c r="K128" i="48" s="1"/>
  <c r="L128" i="48" s="1"/>
  <c r="H125" i="47"/>
  <c r="I125" i="47" s="1"/>
  <c r="H127" i="45"/>
  <c r="I127" i="45" s="1"/>
  <c r="J127" i="45" s="1"/>
  <c r="K127" i="45" s="1"/>
  <c r="L127" i="45" s="1"/>
  <c r="G62" i="43"/>
  <c r="J266" i="49"/>
  <c r="K266" i="49" s="1"/>
  <c r="L266" i="49" s="1"/>
  <c r="G51" i="39"/>
  <c r="G51" i="44"/>
  <c r="G51" i="47"/>
  <c r="J15" i="35"/>
  <c r="I33" i="35"/>
  <c r="I32" i="35"/>
  <c r="I26" i="44"/>
  <c r="I105" i="44" s="1"/>
  <c r="J25" i="44"/>
  <c r="H225" i="38"/>
  <c r="I225" i="38" s="1"/>
  <c r="J225" i="38" s="1"/>
  <c r="K225" i="38" s="1"/>
  <c r="L225" i="38" s="1"/>
  <c r="H225" i="42"/>
  <c r="I225" i="42" s="1"/>
  <c r="J225" i="42" s="1"/>
  <c r="K225" i="42" s="1"/>
  <c r="L225" i="42" s="1"/>
  <c r="H225" i="49"/>
  <c r="I225" i="49" s="1"/>
  <c r="J225" i="49" s="1"/>
  <c r="K225" i="49" s="1"/>
  <c r="L225" i="49" s="1"/>
  <c r="H225" i="45"/>
  <c r="I225" i="45" s="1"/>
  <c r="J225" i="45" s="1"/>
  <c r="K225" i="45" s="1"/>
  <c r="L225" i="45" s="1"/>
  <c r="H212" i="38"/>
  <c r="I212" i="38" s="1"/>
  <c r="J212" i="38" s="1"/>
  <c r="K212" i="38" s="1"/>
  <c r="L212" i="38" s="1"/>
  <c r="H212" i="42"/>
  <c r="I212" i="42" s="1"/>
  <c r="J212" i="42" s="1"/>
  <c r="K212" i="42" s="1"/>
  <c r="L212" i="42" s="1"/>
  <c r="H212" i="45"/>
  <c r="I212" i="45" s="1"/>
  <c r="J212" i="45" s="1"/>
  <c r="K212" i="45" s="1"/>
  <c r="L212" i="45" s="1"/>
  <c r="H209" i="37"/>
  <c r="I209" i="37" s="1"/>
  <c r="J209" i="37" s="1"/>
  <c r="K209" i="37" s="1"/>
  <c r="L209" i="37" s="1"/>
  <c r="H210" i="40"/>
  <c r="I210" i="40" s="1"/>
  <c r="J210" i="40" s="1"/>
  <c r="K210" i="40" s="1"/>
  <c r="L210" i="40" s="1"/>
  <c r="H208" i="42"/>
  <c r="I208" i="42" s="1"/>
  <c r="J208" i="42" s="1"/>
  <c r="K208" i="42" s="1"/>
  <c r="L208" i="42" s="1"/>
  <c r="H209" i="50"/>
  <c r="I209" i="50" s="1"/>
  <c r="J209" i="50" s="1"/>
  <c r="K209" i="50" s="1"/>
  <c r="L209" i="50" s="1"/>
  <c r="H210" i="47"/>
  <c r="I210" i="47" s="1"/>
  <c r="J210" i="47" s="1"/>
  <c r="K210" i="47" s="1"/>
  <c r="L210" i="47" s="1"/>
  <c r="H208" i="45"/>
  <c r="I208" i="45" s="1"/>
  <c r="J208" i="45" s="1"/>
  <c r="K208" i="45" s="1"/>
  <c r="L208" i="45" s="1"/>
  <c r="H228" i="37"/>
  <c r="I228" i="37" s="1"/>
  <c r="J228" i="37" s="1"/>
  <c r="K228" i="37" s="1"/>
  <c r="L228" i="37" s="1"/>
  <c r="H228" i="39"/>
  <c r="I228" i="39" s="1"/>
  <c r="J228" i="39" s="1"/>
  <c r="K228" i="39" s="1"/>
  <c r="L228" i="39" s="1"/>
  <c r="H228" i="41"/>
  <c r="I228" i="41" s="1"/>
  <c r="J228" i="41" s="1"/>
  <c r="K228" i="41" s="1"/>
  <c r="L228" i="41" s="1"/>
  <c r="H228" i="44"/>
  <c r="I228" i="44" s="1"/>
  <c r="J228" i="44" s="1"/>
  <c r="K228" i="44" s="1"/>
  <c r="L228" i="44" s="1"/>
  <c r="H228" i="50"/>
  <c r="I228" i="50" s="1"/>
  <c r="J228" i="50" s="1"/>
  <c r="K228" i="50" s="1"/>
  <c r="L228" i="50" s="1"/>
  <c r="H228" i="48"/>
  <c r="I228" i="48" s="1"/>
  <c r="J228" i="48" s="1"/>
  <c r="K228" i="48" s="1"/>
  <c r="L228" i="48" s="1"/>
  <c r="H228" i="3"/>
  <c r="I228" i="3" s="1"/>
  <c r="J228" i="3" s="1"/>
  <c r="K228" i="3" s="1"/>
  <c r="L228" i="3" s="1"/>
  <c r="H213" i="38"/>
  <c r="I213" i="38" s="1"/>
  <c r="J213" i="38" s="1"/>
  <c r="K213" i="38" s="1"/>
  <c r="L213" i="38" s="1"/>
  <c r="H215" i="40"/>
  <c r="I215" i="40" s="1"/>
  <c r="J215" i="40" s="1"/>
  <c r="K215" i="40" s="1"/>
  <c r="L215" i="40" s="1"/>
  <c r="H207" i="41"/>
  <c r="I207" i="41" s="1"/>
  <c r="J207" i="41" s="1"/>
  <c r="K207" i="41" s="1"/>
  <c r="L207" i="41" s="1"/>
  <c r="H214" i="44"/>
  <c r="I214" i="44" s="1"/>
  <c r="J214" i="44" s="1"/>
  <c r="K214" i="44" s="1"/>
  <c r="L214" i="44" s="1"/>
  <c r="H206" i="43"/>
  <c r="I206" i="43" s="1"/>
  <c r="J206" i="43" s="1"/>
  <c r="K206" i="43" s="1"/>
  <c r="L206" i="43" s="1"/>
  <c r="H213" i="49"/>
  <c r="I213" i="49" s="1"/>
  <c r="J213" i="49" s="1"/>
  <c r="K213" i="49" s="1"/>
  <c r="L213" i="49" s="1"/>
  <c r="H215" i="47"/>
  <c r="I215" i="47" s="1"/>
  <c r="J215" i="47" s="1"/>
  <c r="K215" i="47" s="1"/>
  <c r="L215" i="47" s="1"/>
  <c r="H214" i="3"/>
  <c r="I214" i="3" s="1"/>
  <c r="J214" i="3" s="1"/>
  <c r="K214" i="3" s="1"/>
  <c r="L214" i="3" s="1"/>
  <c r="H198" i="37"/>
  <c r="I198" i="37" s="1"/>
  <c r="J198" i="37" s="1"/>
  <c r="K198" i="37" s="1"/>
  <c r="L198" i="37" s="1"/>
  <c r="H198" i="39"/>
  <c r="I198" i="39" s="1"/>
  <c r="J198" i="39" s="1"/>
  <c r="K198" i="39" s="1"/>
  <c r="L198" i="39" s="1"/>
  <c r="H198" i="41"/>
  <c r="I198" i="41" s="1"/>
  <c r="J198" i="41" s="1"/>
  <c r="K198" i="41" s="1"/>
  <c r="L198" i="41" s="1"/>
  <c r="H198" i="44"/>
  <c r="I198" i="44" s="1"/>
  <c r="J198" i="44" s="1"/>
  <c r="K198" i="44" s="1"/>
  <c r="L198" i="44" s="1"/>
  <c r="H198" i="50"/>
  <c r="I198" i="50" s="1"/>
  <c r="J198" i="50" s="1"/>
  <c r="K198" i="50" s="1"/>
  <c r="L198" i="50" s="1"/>
  <c r="H198" i="48"/>
  <c r="I198" i="48" s="1"/>
  <c r="J198" i="48" s="1"/>
  <c r="K198" i="48" s="1"/>
  <c r="L198" i="48" s="1"/>
  <c r="H198" i="46"/>
  <c r="I198" i="46" s="1"/>
  <c r="J198" i="46" s="1"/>
  <c r="K198" i="46" s="1"/>
  <c r="L198" i="46" s="1"/>
  <c r="H198" i="3"/>
  <c r="I198" i="3" s="1"/>
  <c r="J198" i="3" s="1"/>
  <c r="K198" i="3" s="1"/>
  <c r="L198" i="3" s="1"/>
  <c r="H184" i="38"/>
  <c r="I184" i="38" s="1"/>
  <c r="J184" i="38" s="1"/>
  <c r="K184" i="38" s="1"/>
  <c r="L184" i="38" s="1"/>
  <c r="H186" i="40"/>
  <c r="I186" i="40" s="1"/>
  <c r="J186" i="40" s="1"/>
  <c r="K186" i="40" s="1"/>
  <c r="L186" i="40" s="1"/>
  <c r="H183" i="41"/>
  <c r="I183" i="41" s="1"/>
  <c r="J183" i="41" s="1"/>
  <c r="K183" i="41" s="1"/>
  <c r="L183" i="41" s="1"/>
  <c r="H184" i="49"/>
  <c r="I184" i="49" s="1"/>
  <c r="J184" i="49" s="1"/>
  <c r="K184" i="49" s="1"/>
  <c r="L184" i="49" s="1"/>
  <c r="H186" i="47"/>
  <c r="I186" i="47" s="1"/>
  <c r="J186" i="47" s="1"/>
  <c r="K186" i="47" s="1"/>
  <c r="L186" i="47" s="1"/>
  <c r="H185" i="3"/>
  <c r="I185" i="3" s="1"/>
  <c r="J185" i="3" s="1"/>
  <c r="K185" i="3" s="1"/>
  <c r="L185" i="3" s="1"/>
  <c r="H161" i="37"/>
  <c r="I161" i="37" s="1"/>
  <c r="J161" i="37" s="1"/>
  <c r="K161" i="37" s="1"/>
  <c r="L161" i="37" s="1"/>
  <c r="H162" i="40"/>
  <c r="I162" i="40" s="1"/>
  <c r="J162" i="40" s="1"/>
  <c r="K162" i="40" s="1"/>
  <c r="L162" i="40" s="1"/>
  <c r="H161" i="50"/>
  <c r="I161" i="50" s="1"/>
  <c r="J161" i="50" s="1"/>
  <c r="K161" i="50" s="1"/>
  <c r="L161" i="50" s="1"/>
  <c r="H162" i="47"/>
  <c r="H149" i="37"/>
  <c r="I149" i="37" s="1"/>
  <c r="J149" i="37" s="1"/>
  <c r="K149" i="37" s="1"/>
  <c r="L149" i="37" s="1"/>
  <c r="H150" i="40"/>
  <c r="I150" i="40" s="1"/>
  <c r="J150" i="40" s="1"/>
  <c r="K150" i="40" s="1"/>
  <c r="L150" i="40" s="1"/>
  <c r="H146" i="42"/>
  <c r="I146" i="42" s="1"/>
  <c r="H150" i="47"/>
  <c r="I150" i="47" s="1"/>
  <c r="J150" i="47" s="1"/>
  <c r="K150" i="47" s="1"/>
  <c r="L150" i="47" s="1"/>
  <c r="H146" i="45"/>
  <c r="I146" i="45" s="1"/>
  <c r="H135" i="37"/>
  <c r="I135" i="37" s="1"/>
  <c r="J135" i="37" s="1"/>
  <c r="K135" i="37" s="1"/>
  <c r="L135" i="37" s="1"/>
  <c r="H135" i="39"/>
  <c r="I135" i="39" s="1"/>
  <c r="J135" i="39" s="1"/>
  <c r="K135" i="39" s="1"/>
  <c r="L135" i="39" s="1"/>
  <c r="H135" i="41"/>
  <c r="I135" i="41" s="1"/>
  <c r="J135" i="41" s="1"/>
  <c r="K135" i="41" s="1"/>
  <c r="L135" i="41" s="1"/>
  <c r="H135" i="44"/>
  <c r="I135" i="44" s="1"/>
  <c r="J135" i="44" s="1"/>
  <c r="K135" i="44" s="1"/>
  <c r="L135" i="44" s="1"/>
  <c r="H135" i="50"/>
  <c r="I135" i="50" s="1"/>
  <c r="J135" i="50" s="1"/>
  <c r="K135" i="50" s="1"/>
  <c r="L135" i="50" s="1"/>
  <c r="H135" i="48"/>
  <c r="I135" i="48" s="1"/>
  <c r="J135" i="48" s="1"/>
  <c r="K135" i="48" s="1"/>
  <c r="L135" i="48" s="1"/>
  <c r="H135" i="46"/>
  <c r="I135" i="46" s="1"/>
  <c r="J135" i="46" s="1"/>
  <c r="K135" i="46" s="1"/>
  <c r="L135" i="46" s="1"/>
  <c r="H135" i="3"/>
  <c r="I135" i="3" s="1"/>
  <c r="J135" i="3" s="1"/>
  <c r="K135" i="3" s="1"/>
  <c r="L135" i="3" s="1"/>
  <c r="H131" i="47"/>
  <c r="I131" i="47" s="1"/>
  <c r="H126" i="38"/>
  <c r="I126" i="38" s="1"/>
  <c r="J126" i="38" s="1"/>
  <c r="K126" i="38" s="1"/>
  <c r="L126" i="38" s="1"/>
  <c r="H128" i="40"/>
  <c r="I128" i="40" s="1"/>
  <c r="J128" i="40" s="1"/>
  <c r="K128" i="40" s="1"/>
  <c r="L128" i="40" s="1"/>
  <c r="H125" i="41"/>
  <c r="I125" i="41" s="1"/>
  <c r="H127" i="44"/>
  <c r="I127" i="44" s="1"/>
  <c r="J127" i="44" s="1"/>
  <c r="K127" i="44" s="1"/>
  <c r="L127" i="44" s="1"/>
  <c r="H126" i="49"/>
  <c r="I126" i="49" s="1"/>
  <c r="J126" i="49" s="1"/>
  <c r="K126" i="49" s="1"/>
  <c r="L126" i="49" s="1"/>
  <c r="H128" i="47"/>
  <c r="I128" i="47" s="1"/>
  <c r="J128" i="47" s="1"/>
  <c r="K128" i="47" s="1"/>
  <c r="L128" i="47" s="1"/>
  <c r="H125" i="46"/>
  <c r="I125" i="46" s="1"/>
  <c r="I26" i="46"/>
  <c r="I105" i="46" s="1"/>
  <c r="J25" i="46"/>
  <c r="K25" i="46" s="1"/>
  <c r="G62" i="38"/>
  <c r="G62" i="42"/>
  <c r="G62" i="48"/>
  <c r="S22" i="82"/>
  <c r="J48" i="47"/>
  <c r="J72" i="47"/>
  <c r="J77" i="47" s="1"/>
  <c r="J45" i="47"/>
  <c r="J44" i="47"/>
  <c r="J47" i="47"/>
  <c r="J49" i="47" s="1"/>
  <c r="J100" i="47"/>
  <c r="I26" i="45"/>
  <c r="I105" i="45" s="1"/>
  <c r="H225" i="37"/>
  <c r="I225" i="37" s="1"/>
  <c r="J225" i="37" s="1"/>
  <c r="K225" i="37" s="1"/>
  <c r="L225" i="37" s="1"/>
  <c r="H225" i="41"/>
  <c r="I225" i="41" s="1"/>
  <c r="J225" i="41" s="1"/>
  <c r="K225" i="41" s="1"/>
  <c r="L225" i="41" s="1"/>
  <c r="H225" i="50"/>
  <c r="I225" i="50" s="1"/>
  <c r="J225" i="50" s="1"/>
  <c r="K225" i="50" s="1"/>
  <c r="L225" i="50" s="1"/>
  <c r="H225" i="46"/>
  <c r="I225" i="46" s="1"/>
  <c r="J225" i="46" s="1"/>
  <c r="K225" i="46" s="1"/>
  <c r="L225" i="46" s="1"/>
  <c r="H212" i="37"/>
  <c r="I212" i="37" s="1"/>
  <c r="J212" i="37" s="1"/>
  <c r="K212" i="37" s="1"/>
  <c r="L212" i="37" s="1"/>
  <c r="H212" i="41"/>
  <c r="I212" i="41" s="1"/>
  <c r="J212" i="41" s="1"/>
  <c r="K212" i="41" s="1"/>
  <c r="L212" i="41" s="1"/>
  <c r="H212" i="46"/>
  <c r="I212" i="46" s="1"/>
  <c r="J212" i="46" s="1"/>
  <c r="K212" i="46" s="1"/>
  <c r="L212" i="46" s="1"/>
  <c r="H208" i="36"/>
  <c r="I208" i="36" s="1"/>
  <c r="H209" i="39"/>
  <c r="I209" i="39" s="1"/>
  <c r="J209" i="39" s="1"/>
  <c r="K209" i="39" s="1"/>
  <c r="L209" i="39" s="1"/>
  <c r="H210" i="42"/>
  <c r="I210" i="42" s="1"/>
  <c r="J210" i="42" s="1"/>
  <c r="K210" i="42" s="1"/>
  <c r="L210" i="42" s="1"/>
  <c r="H208" i="43"/>
  <c r="I208" i="43" s="1"/>
  <c r="J208" i="43" s="1"/>
  <c r="K208" i="43" s="1"/>
  <c r="L208" i="43" s="1"/>
  <c r="H209" i="48"/>
  <c r="I209" i="48" s="1"/>
  <c r="J209" i="48" s="1"/>
  <c r="K209" i="48" s="1"/>
  <c r="L209" i="48" s="1"/>
  <c r="H210" i="45"/>
  <c r="I210" i="45" s="1"/>
  <c r="J210" i="45" s="1"/>
  <c r="K210" i="45" s="1"/>
  <c r="L210" i="45" s="1"/>
  <c r="H226" i="36"/>
  <c r="I226" i="36" s="1"/>
  <c r="J226" i="36" s="1"/>
  <c r="K226" i="36" s="1"/>
  <c r="L226" i="36" s="1"/>
  <c r="H226" i="38"/>
  <c r="I226" i="38" s="1"/>
  <c r="J226" i="38" s="1"/>
  <c r="K226" i="38" s="1"/>
  <c r="L226" i="38" s="1"/>
  <c r="H226" i="42"/>
  <c r="I226" i="42" s="1"/>
  <c r="J226" i="42" s="1"/>
  <c r="K226" i="42" s="1"/>
  <c r="L226" i="42" s="1"/>
  <c r="H226" i="49"/>
  <c r="I226" i="49" s="1"/>
  <c r="J226" i="49" s="1"/>
  <c r="K226" i="49" s="1"/>
  <c r="L226" i="49" s="1"/>
  <c r="H226" i="47"/>
  <c r="I226" i="47" s="1"/>
  <c r="J226" i="47" s="1"/>
  <c r="K226" i="47" s="1"/>
  <c r="L226" i="47" s="1"/>
  <c r="H226" i="45"/>
  <c r="I226" i="45" s="1"/>
  <c r="J226" i="45" s="1"/>
  <c r="K226" i="45" s="1"/>
  <c r="L226" i="45" s="1"/>
  <c r="H213" i="36"/>
  <c r="I213" i="36" s="1"/>
  <c r="J213" i="36" s="1"/>
  <c r="K213" i="36" s="1"/>
  <c r="L213" i="36" s="1"/>
  <c r="H215" i="38"/>
  <c r="I215" i="38" s="1"/>
  <c r="J215" i="38" s="1"/>
  <c r="K215" i="38" s="1"/>
  <c r="L215" i="38" s="1"/>
  <c r="H207" i="39"/>
  <c r="I207" i="39" s="1"/>
  <c r="J207" i="39" s="1"/>
  <c r="K207" i="39" s="1"/>
  <c r="L207" i="39" s="1"/>
  <c r="H214" i="41"/>
  <c r="I214" i="41" s="1"/>
  <c r="J214" i="41" s="1"/>
  <c r="K214" i="41" s="1"/>
  <c r="L214" i="41" s="1"/>
  <c r="H213" i="43"/>
  <c r="I213" i="43" s="1"/>
  <c r="J213" i="43" s="1"/>
  <c r="K213" i="43" s="1"/>
  <c r="L213" i="43" s="1"/>
  <c r="H215" i="49"/>
  <c r="I215" i="49" s="1"/>
  <c r="J215" i="49" s="1"/>
  <c r="K215" i="49" s="1"/>
  <c r="L215" i="49" s="1"/>
  <c r="H207" i="48"/>
  <c r="H214" i="46"/>
  <c r="I214" i="46" s="1"/>
  <c r="J214" i="46" s="1"/>
  <c r="K214" i="46" s="1"/>
  <c r="L214" i="46" s="1"/>
  <c r="H196" i="36"/>
  <c r="I196" i="36" s="1"/>
  <c r="J196" i="36" s="1"/>
  <c r="K196" i="36" s="1"/>
  <c r="L196" i="36" s="1"/>
  <c r="H196" i="38"/>
  <c r="I196" i="38" s="1"/>
  <c r="J196" i="38" s="1"/>
  <c r="K196" i="38" s="1"/>
  <c r="L196" i="38" s="1"/>
  <c r="H196" i="40"/>
  <c r="I196" i="40" s="1"/>
  <c r="J196" i="40" s="1"/>
  <c r="K196" i="40" s="1"/>
  <c r="L196" i="40" s="1"/>
  <c r="H196" i="42"/>
  <c r="I196" i="42" s="1"/>
  <c r="J196" i="42" s="1"/>
  <c r="K196" i="42" s="1"/>
  <c r="L196" i="42" s="1"/>
  <c r="H196" i="43"/>
  <c r="I196" i="43" s="1"/>
  <c r="J196" i="43" s="1"/>
  <c r="K196" i="43" s="1"/>
  <c r="L196" i="43" s="1"/>
  <c r="H196" i="49"/>
  <c r="I196" i="49" s="1"/>
  <c r="J196" i="49" s="1"/>
  <c r="K196" i="49" s="1"/>
  <c r="L196" i="49" s="1"/>
  <c r="H196" i="47"/>
  <c r="I196" i="47" s="1"/>
  <c r="J196" i="47" s="1"/>
  <c r="K196" i="47" s="1"/>
  <c r="L196" i="47" s="1"/>
  <c r="H196" i="45"/>
  <c r="I196" i="45" s="1"/>
  <c r="J196" i="45" s="1"/>
  <c r="K196" i="45" s="1"/>
  <c r="L196" i="45" s="1"/>
  <c r="H184" i="36"/>
  <c r="I184" i="36" s="1"/>
  <c r="J184" i="36" s="1"/>
  <c r="K184" i="36" s="1"/>
  <c r="L184" i="36" s="1"/>
  <c r="H186" i="38"/>
  <c r="I186" i="38" s="1"/>
  <c r="J186" i="38" s="1"/>
  <c r="K186" i="38" s="1"/>
  <c r="L186" i="38" s="1"/>
  <c r="H183" i="39"/>
  <c r="I183" i="39" s="1"/>
  <c r="H185" i="41"/>
  <c r="I185" i="41" s="1"/>
  <c r="J185" i="41" s="1"/>
  <c r="K185" i="41" s="1"/>
  <c r="L185" i="41" s="1"/>
  <c r="H184" i="43"/>
  <c r="I184" i="43" s="1"/>
  <c r="J184" i="43" s="1"/>
  <c r="K184" i="43" s="1"/>
  <c r="L184" i="43" s="1"/>
  <c r="H186" i="49"/>
  <c r="H183" i="48"/>
  <c r="I183" i="48" s="1"/>
  <c r="J183" i="48" s="1"/>
  <c r="K183" i="48" s="1"/>
  <c r="L183" i="48" s="1"/>
  <c r="H185" i="46"/>
  <c r="I185" i="46" s="1"/>
  <c r="J185" i="46" s="1"/>
  <c r="K185" i="46" s="1"/>
  <c r="L185" i="46" s="1"/>
  <c r="H182" i="45"/>
  <c r="I182" i="45" s="1"/>
  <c r="H162" i="42"/>
  <c r="I162" i="42" s="1"/>
  <c r="J162" i="42" s="1"/>
  <c r="K162" i="42" s="1"/>
  <c r="L162" i="42" s="1"/>
  <c r="H161" i="48"/>
  <c r="I161" i="48" s="1"/>
  <c r="J161" i="48" s="1"/>
  <c r="K161" i="48" s="1"/>
  <c r="L161" i="48" s="1"/>
  <c r="H162" i="45"/>
  <c r="I162" i="45" s="1"/>
  <c r="J162" i="45" s="1"/>
  <c r="K162" i="45" s="1"/>
  <c r="L162" i="45" s="1"/>
  <c r="H149" i="39"/>
  <c r="I149" i="39" s="1"/>
  <c r="J149" i="39" s="1"/>
  <c r="K149" i="39" s="1"/>
  <c r="L149" i="39" s="1"/>
  <c r="H150" i="42"/>
  <c r="I150" i="42" s="1"/>
  <c r="J150" i="42" s="1"/>
  <c r="K150" i="42" s="1"/>
  <c r="L150" i="42" s="1"/>
  <c r="H149" i="48"/>
  <c r="I149" i="48" s="1"/>
  <c r="J149" i="48" s="1"/>
  <c r="K149" i="48" s="1"/>
  <c r="L149" i="48" s="1"/>
  <c r="H150" i="45"/>
  <c r="I150" i="45" s="1"/>
  <c r="J150" i="45" s="1"/>
  <c r="K150" i="45" s="1"/>
  <c r="L150" i="45" s="1"/>
  <c r="H133" i="36"/>
  <c r="I133" i="36" s="1"/>
  <c r="J133" i="36" s="1"/>
  <c r="K133" i="36" s="1"/>
  <c r="L133" i="36" s="1"/>
  <c r="H133" i="38"/>
  <c r="I133" i="38" s="1"/>
  <c r="J133" i="38" s="1"/>
  <c r="K133" i="38" s="1"/>
  <c r="L133" i="38" s="1"/>
  <c r="H133" i="40"/>
  <c r="H133" i="42"/>
  <c r="I133" i="42" s="1"/>
  <c r="J133" i="42" s="1"/>
  <c r="K133" i="42" s="1"/>
  <c r="L133" i="42" s="1"/>
  <c r="H133" i="43"/>
  <c r="I133" i="43" s="1"/>
  <c r="J133" i="43" s="1"/>
  <c r="K133" i="43" s="1"/>
  <c r="L133" i="43" s="1"/>
  <c r="H133" i="49"/>
  <c r="I133" i="49" s="1"/>
  <c r="J133" i="49" s="1"/>
  <c r="K133" i="49" s="1"/>
  <c r="L133" i="49" s="1"/>
  <c r="H133" i="47"/>
  <c r="I133" i="47" s="1"/>
  <c r="J133" i="47" s="1"/>
  <c r="K133" i="47" s="1"/>
  <c r="L133" i="47" s="1"/>
  <c r="H133" i="45"/>
  <c r="I133" i="45" s="1"/>
  <c r="J133" i="45" s="1"/>
  <c r="K133" i="45" s="1"/>
  <c r="L133" i="45" s="1"/>
  <c r="H131" i="38"/>
  <c r="I131" i="38" s="1"/>
  <c r="J131" i="38" s="1"/>
  <c r="K131" i="38" s="1"/>
  <c r="L131" i="38" s="1"/>
  <c r="H126" i="36"/>
  <c r="I126" i="36" s="1"/>
  <c r="J126" i="36" s="1"/>
  <c r="K126" i="36" s="1"/>
  <c r="L126" i="36" s="1"/>
  <c r="H128" i="38"/>
  <c r="I128" i="38" s="1"/>
  <c r="J128" i="38" s="1"/>
  <c r="K128" i="38" s="1"/>
  <c r="L128" i="38" s="1"/>
  <c r="H125" i="39"/>
  <c r="I125" i="39" s="1"/>
  <c r="H127" i="41"/>
  <c r="I127" i="41" s="1"/>
  <c r="J127" i="41" s="1"/>
  <c r="K127" i="41" s="1"/>
  <c r="L127" i="41" s="1"/>
  <c r="H126" i="43"/>
  <c r="H128" i="49"/>
  <c r="I128" i="49" s="1"/>
  <c r="J128" i="49" s="1"/>
  <c r="K128" i="49" s="1"/>
  <c r="L128" i="49" s="1"/>
  <c r="H125" i="48"/>
  <c r="I125" i="48" s="1"/>
  <c r="H127" i="46"/>
  <c r="I127" i="46" s="1"/>
  <c r="J127" i="46" s="1"/>
  <c r="K127" i="46" s="1"/>
  <c r="L127" i="46" s="1"/>
  <c r="H124" i="45"/>
  <c r="I124" i="45" s="1"/>
  <c r="J124" i="45" s="1"/>
  <c r="K124" i="45" s="1"/>
  <c r="L124" i="45" s="1"/>
  <c r="J27" i="49"/>
  <c r="K27" i="49" s="1"/>
  <c r="L27" i="49" s="1"/>
  <c r="G51" i="43"/>
  <c r="J55" i="39"/>
  <c r="K55" i="39" s="1"/>
  <c r="L55" i="39" s="1"/>
  <c r="G62" i="39"/>
  <c r="G62" i="44"/>
  <c r="G62" i="47"/>
  <c r="J27" i="37"/>
  <c r="K27" i="37" s="1"/>
  <c r="L27" i="37" s="1"/>
  <c r="I30" i="61"/>
  <c r="J30" i="61" s="1"/>
  <c r="K30" i="61" s="1"/>
  <c r="I59" i="36"/>
  <c r="J59" i="36" s="1"/>
  <c r="K59" i="36" s="1"/>
  <c r="L59" i="36" s="1"/>
  <c r="H120" i="38"/>
  <c r="I120" i="38" s="1"/>
  <c r="J120" i="38" s="1"/>
  <c r="K120" i="38" s="1"/>
  <c r="L120" i="38" s="1"/>
  <c r="H120" i="50"/>
  <c r="I120" i="50" s="1"/>
  <c r="J120" i="50" s="1"/>
  <c r="K120" i="50" s="1"/>
  <c r="L120" i="50" s="1"/>
  <c r="H118" i="37"/>
  <c r="I118" i="37" s="1"/>
  <c r="J118" i="37" s="1"/>
  <c r="K118" i="37" s="1"/>
  <c r="L118" i="37" s="1"/>
  <c r="H120" i="36"/>
  <c r="I120" i="36" s="1"/>
  <c r="J120" i="36" s="1"/>
  <c r="K120" i="36" s="1"/>
  <c r="L120" i="36" s="1"/>
  <c r="H117" i="49"/>
  <c r="I117" i="49" s="1"/>
  <c r="J117" i="49" s="1"/>
  <c r="K117" i="49" s="1"/>
  <c r="L117" i="49" s="1"/>
  <c r="H119" i="39"/>
  <c r="I119" i="39" s="1"/>
  <c r="J119" i="39" s="1"/>
  <c r="K119" i="39" s="1"/>
  <c r="L119" i="39" s="1"/>
  <c r="H224" i="39"/>
  <c r="I224" i="39" s="1"/>
  <c r="H211" i="44"/>
  <c r="I211" i="44" s="1"/>
  <c r="J211" i="44" s="1"/>
  <c r="K211" i="44" s="1"/>
  <c r="L211" i="44" s="1"/>
  <c r="H209" i="38"/>
  <c r="I209" i="38" s="1"/>
  <c r="J209" i="38" s="1"/>
  <c r="K209" i="38" s="1"/>
  <c r="L209" i="38" s="1"/>
  <c r="H209" i="49"/>
  <c r="I209" i="49" s="1"/>
  <c r="J209" i="49" s="1"/>
  <c r="K209" i="49" s="1"/>
  <c r="L209" i="49" s="1"/>
  <c r="H223" i="41"/>
  <c r="I223" i="41" s="1"/>
  <c r="H215" i="39"/>
  <c r="I215" i="39" s="1"/>
  <c r="J215" i="39" s="1"/>
  <c r="K215" i="39" s="1"/>
  <c r="L215" i="39" s="1"/>
  <c r="H213" i="50"/>
  <c r="I213" i="50" s="1"/>
  <c r="J213" i="50" s="1"/>
  <c r="K213" i="50" s="1"/>
  <c r="L213" i="50" s="1"/>
  <c r="H185" i="49"/>
  <c r="I185" i="49" s="1"/>
  <c r="J185" i="49" s="1"/>
  <c r="K185" i="49" s="1"/>
  <c r="L185" i="49" s="1"/>
  <c r="H186" i="3"/>
  <c r="I186" i="3" s="1"/>
  <c r="J186" i="3" s="1"/>
  <c r="K186" i="3" s="1"/>
  <c r="L186" i="3" s="1"/>
  <c r="H162" i="37"/>
  <c r="I162" i="37" s="1"/>
  <c r="J162" i="37" s="1"/>
  <c r="K162" i="37" s="1"/>
  <c r="L162" i="37" s="1"/>
  <c r="H162" i="50"/>
  <c r="I162" i="50" s="1"/>
  <c r="J162" i="50" s="1"/>
  <c r="K162" i="50" s="1"/>
  <c r="L162" i="50" s="1"/>
  <c r="H150" i="41"/>
  <c r="I150" i="41" s="1"/>
  <c r="J150" i="41" s="1"/>
  <c r="K150" i="41" s="1"/>
  <c r="L150" i="41" s="1"/>
  <c r="H132" i="43"/>
  <c r="I132" i="43" s="1"/>
  <c r="J132" i="43" s="1"/>
  <c r="K132" i="43" s="1"/>
  <c r="L132" i="43" s="1"/>
  <c r="H132" i="45"/>
  <c r="I132" i="45" s="1"/>
  <c r="J132" i="45" s="1"/>
  <c r="K132" i="45" s="1"/>
  <c r="L132" i="45" s="1"/>
  <c r="H124" i="39"/>
  <c r="I124" i="39" s="1"/>
  <c r="J124" i="39" s="1"/>
  <c r="K124" i="39" s="1"/>
  <c r="L124" i="39" s="1"/>
  <c r="H127" i="49"/>
  <c r="I127" i="49" s="1"/>
  <c r="J127" i="49" s="1"/>
  <c r="K127" i="49" s="1"/>
  <c r="L127" i="49" s="1"/>
  <c r="H128" i="3"/>
  <c r="I128" i="3" s="1"/>
  <c r="J128" i="3" s="1"/>
  <c r="K128" i="3" s="1"/>
  <c r="L128" i="3" s="1"/>
  <c r="G51" i="37"/>
  <c r="G51" i="49"/>
  <c r="H225" i="43"/>
  <c r="I225" i="43" s="1"/>
  <c r="H212" i="43"/>
  <c r="I212" i="43" s="1"/>
  <c r="J212" i="43" s="1"/>
  <c r="K212" i="43" s="1"/>
  <c r="L212" i="43" s="1"/>
  <c r="H209" i="41"/>
  <c r="I209" i="41" s="1"/>
  <c r="J209" i="41" s="1"/>
  <c r="K209" i="41" s="1"/>
  <c r="L209" i="41" s="1"/>
  <c r="H209" i="46"/>
  <c r="I209" i="46" s="1"/>
  <c r="J209" i="46" s="1"/>
  <c r="K209" i="46" s="1"/>
  <c r="L209" i="46" s="1"/>
  <c r="H228" i="40"/>
  <c r="I228" i="40" s="1"/>
  <c r="J228" i="40" s="1"/>
  <c r="K228" i="40" s="1"/>
  <c r="L228" i="40" s="1"/>
  <c r="H228" i="49"/>
  <c r="I228" i="49" s="1"/>
  <c r="J228" i="49" s="1"/>
  <c r="K228" i="49" s="1"/>
  <c r="L228" i="49" s="1"/>
  <c r="H215" i="36"/>
  <c r="I215" i="36" s="1"/>
  <c r="J215" i="36" s="1"/>
  <c r="K215" i="36" s="1"/>
  <c r="L215" i="36" s="1"/>
  <c r="H207" i="50"/>
  <c r="I207" i="50" s="1"/>
  <c r="J207" i="50" s="1"/>
  <c r="K207" i="50" s="1"/>
  <c r="L207" i="50" s="1"/>
  <c r="H198" i="36"/>
  <c r="I198" i="36" s="1"/>
  <c r="J198" i="36" s="1"/>
  <c r="K198" i="36" s="1"/>
  <c r="L198" i="36" s="1"/>
  <c r="H198" i="42"/>
  <c r="I198" i="42" s="1"/>
  <c r="J198" i="42" s="1"/>
  <c r="K198" i="42" s="1"/>
  <c r="L198" i="42" s="1"/>
  <c r="H198" i="45"/>
  <c r="I198" i="45" s="1"/>
  <c r="J198" i="45" s="1"/>
  <c r="K198" i="45" s="1"/>
  <c r="L198" i="45" s="1"/>
  <c r="H186" i="36"/>
  <c r="I186" i="36" s="1"/>
  <c r="J186" i="36" s="1"/>
  <c r="K186" i="36" s="1"/>
  <c r="L186" i="36" s="1"/>
  <c r="H185" i="48"/>
  <c r="I185" i="48" s="1"/>
  <c r="J185" i="48" s="1"/>
  <c r="K185" i="48" s="1"/>
  <c r="L185" i="48" s="1"/>
  <c r="H162" i="36"/>
  <c r="I162" i="36" s="1"/>
  <c r="J162" i="36" s="1"/>
  <c r="K162" i="36" s="1"/>
  <c r="L162" i="36" s="1"/>
  <c r="H149" i="46"/>
  <c r="I149" i="46" s="1"/>
  <c r="J149" i="46" s="1"/>
  <c r="K149" i="46" s="1"/>
  <c r="L149" i="46" s="1"/>
  <c r="H135" i="40"/>
  <c r="I135" i="40" s="1"/>
  <c r="J135" i="40" s="1"/>
  <c r="K135" i="40" s="1"/>
  <c r="L135" i="40" s="1"/>
  <c r="H135" i="49"/>
  <c r="I135" i="49" s="1"/>
  <c r="J135" i="49" s="1"/>
  <c r="K135" i="49" s="1"/>
  <c r="L135" i="49" s="1"/>
  <c r="H128" i="36"/>
  <c r="H124" i="40"/>
  <c r="I124" i="40" s="1"/>
  <c r="J124" i="40" s="1"/>
  <c r="K124" i="40" s="1"/>
  <c r="L124" i="40" s="1"/>
  <c r="H127" i="48"/>
  <c r="I127" i="48" s="1"/>
  <c r="J127" i="48" s="1"/>
  <c r="K127" i="48" s="1"/>
  <c r="L127" i="48" s="1"/>
  <c r="J55" i="46"/>
  <c r="I57" i="46"/>
  <c r="I37" i="82"/>
  <c r="G62" i="40"/>
  <c r="F4" i="35"/>
  <c r="H225" i="48"/>
  <c r="I225" i="48" s="1"/>
  <c r="J225" i="48" s="1"/>
  <c r="K225" i="48" s="1"/>
  <c r="L225" i="48" s="1"/>
  <c r="H212" i="48"/>
  <c r="I212" i="48" s="1"/>
  <c r="J212" i="48" s="1"/>
  <c r="K212" i="48" s="1"/>
  <c r="L212" i="48" s="1"/>
  <c r="H208" i="40"/>
  <c r="H208" i="47"/>
  <c r="I208" i="47" s="1"/>
  <c r="J208" i="47" s="1"/>
  <c r="K208" i="47" s="1"/>
  <c r="L208" i="47" s="1"/>
  <c r="H226" i="41"/>
  <c r="I226" i="41" s="1"/>
  <c r="J226" i="41" s="1"/>
  <c r="K226" i="41" s="1"/>
  <c r="L226" i="41" s="1"/>
  <c r="H226" i="46"/>
  <c r="I226" i="46" s="1"/>
  <c r="J226" i="46" s="1"/>
  <c r="K226" i="46" s="1"/>
  <c r="L226" i="46" s="1"/>
  <c r="H206" i="49"/>
  <c r="I206" i="49" s="1"/>
  <c r="H207" i="3"/>
  <c r="I207" i="3" s="1"/>
  <c r="J207" i="3" s="1"/>
  <c r="K207" i="3" s="1"/>
  <c r="L207" i="3" s="1"/>
  <c r="H196" i="41"/>
  <c r="I196" i="41" s="1"/>
  <c r="J196" i="41" s="1"/>
  <c r="K196" i="41" s="1"/>
  <c r="L196" i="41" s="1"/>
  <c r="H196" i="48"/>
  <c r="I196" i="48" s="1"/>
  <c r="J196" i="48" s="1"/>
  <c r="K196" i="48" s="1"/>
  <c r="L196" i="48" s="1"/>
  <c r="H184" i="40"/>
  <c r="I184" i="40" s="1"/>
  <c r="J184" i="40" s="1"/>
  <c r="K184" i="40" s="1"/>
  <c r="L184" i="40" s="1"/>
  <c r="H185" i="50"/>
  <c r="I185" i="50" s="1"/>
  <c r="J185" i="50" s="1"/>
  <c r="K185" i="50" s="1"/>
  <c r="L185" i="50" s="1"/>
  <c r="H150" i="38"/>
  <c r="I150" i="38" s="1"/>
  <c r="J150" i="38" s="1"/>
  <c r="K150" i="38" s="1"/>
  <c r="L150" i="38" s="1"/>
  <c r="H150" i="49"/>
  <c r="I150" i="49" s="1"/>
  <c r="J150" i="49" s="1"/>
  <c r="K150" i="49" s="1"/>
  <c r="L150" i="49" s="1"/>
  <c r="H133" i="37"/>
  <c r="I133" i="37" s="1"/>
  <c r="J133" i="37" s="1"/>
  <c r="K133" i="37" s="1"/>
  <c r="L133" i="37" s="1"/>
  <c r="H133" i="44"/>
  <c r="I133" i="44" s="1"/>
  <c r="J133" i="44" s="1"/>
  <c r="K133" i="44" s="1"/>
  <c r="L133" i="44" s="1"/>
  <c r="H133" i="48"/>
  <c r="I133" i="48" s="1"/>
  <c r="J133" i="48" s="1"/>
  <c r="K133" i="48" s="1"/>
  <c r="L133" i="48" s="1"/>
  <c r="H125" i="44"/>
  <c r="H126" i="47"/>
  <c r="I126" i="47" s="1"/>
  <c r="J126" i="47" s="1"/>
  <c r="K126" i="47" s="1"/>
  <c r="L126" i="47" s="1"/>
  <c r="H269" i="44"/>
  <c r="I267" i="44"/>
  <c r="G62" i="49"/>
  <c r="G32" i="41"/>
  <c r="G112" i="41" s="1"/>
  <c r="J27" i="42"/>
  <c r="K27" i="42" s="1"/>
  <c r="L27" i="42" s="1"/>
  <c r="I29" i="42"/>
  <c r="I35" i="42"/>
  <c r="H35" i="44"/>
  <c r="G35" i="44"/>
  <c r="H29" i="38"/>
  <c r="I28" i="38"/>
  <c r="H26" i="40"/>
  <c r="H105" i="40" s="1"/>
  <c r="I24" i="40"/>
  <c r="J24" i="40" s="1"/>
  <c r="K24" i="40" s="1"/>
  <c r="L24" i="40" s="1"/>
  <c r="H269" i="37"/>
  <c r="I56" i="45"/>
  <c r="J56" i="45" s="1"/>
  <c r="K56" i="45" s="1"/>
  <c r="L56" i="45" s="1"/>
  <c r="G57" i="46"/>
  <c r="F68" i="61"/>
  <c r="G69" i="61" s="1"/>
  <c r="G66" i="61"/>
  <c r="G68" i="61" s="1"/>
  <c r="I26" i="47"/>
  <c r="I105" i="47" s="1"/>
  <c r="J25" i="47"/>
  <c r="K25" i="47" s="1"/>
  <c r="G113" i="45"/>
  <c r="N22" i="82"/>
  <c r="O37" i="82"/>
  <c r="I57" i="41"/>
  <c r="H224" i="40"/>
  <c r="I224" i="40" s="1"/>
  <c r="J224" i="40" s="1"/>
  <c r="K224" i="40" s="1"/>
  <c r="L224" i="40" s="1"/>
  <c r="H224" i="43"/>
  <c r="I224" i="43" s="1"/>
  <c r="J224" i="43" s="1"/>
  <c r="K224" i="43" s="1"/>
  <c r="L224" i="43" s="1"/>
  <c r="H224" i="47"/>
  <c r="I224" i="47" s="1"/>
  <c r="J224" i="47" s="1"/>
  <c r="K224" i="47" s="1"/>
  <c r="L224" i="47" s="1"/>
  <c r="H211" i="36"/>
  <c r="I211" i="36" s="1"/>
  <c r="J211" i="36" s="1"/>
  <c r="K211" i="36" s="1"/>
  <c r="L211" i="36" s="1"/>
  <c r="H211" i="40"/>
  <c r="I211" i="40" s="1"/>
  <c r="J211" i="40" s="1"/>
  <c r="K211" i="40" s="1"/>
  <c r="L211" i="40" s="1"/>
  <c r="H211" i="43"/>
  <c r="I211" i="43" s="1"/>
  <c r="J211" i="43" s="1"/>
  <c r="K211" i="43" s="1"/>
  <c r="L211" i="43" s="1"/>
  <c r="H211" i="47"/>
  <c r="I211" i="47" s="1"/>
  <c r="J211" i="47" s="1"/>
  <c r="K211" i="47" s="1"/>
  <c r="L211" i="47" s="1"/>
  <c r="H209" i="36"/>
  <c r="I209" i="36" s="1"/>
  <c r="J209" i="36" s="1"/>
  <c r="K209" i="36" s="1"/>
  <c r="L209" i="36" s="1"/>
  <c r="H210" i="39"/>
  <c r="I210" i="39" s="1"/>
  <c r="J210" i="39" s="1"/>
  <c r="K210" i="39" s="1"/>
  <c r="L210" i="39" s="1"/>
  <c r="H208" i="41"/>
  <c r="I208" i="41" s="1"/>
  <c r="H209" i="43"/>
  <c r="I209" i="43" s="1"/>
  <c r="J209" i="43" s="1"/>
  <c r="K209" i="43" s="1"/>
  <c r="L209" i="43" s="1"/>
  <c r="H210" i="48"/>
  <c r="I210" i="48" s="1"/>
  <c r="J210" i="48" s="1"/>
  <c r="K210" i="48" s="1"/>
  <c r="L210" i="48" s="1"/>
  <c r="H208" i="46"/>
  <c r="I208" i="46" s="1"/>
  <c r="J208" i="46" s="1"/>
  <c r="K208" i="46" s="1"/>
  <c r="L208" i="46" s="1"/>
  <c r="H227" i="36"/>
  <c r="I227" i="36" s="1"/>
  <c r="J227" i="36" s="1"/>
  <c r="K227" i="36" s="1"/>
  <c r="L227" i="36" s="1"/>
  <c r="H227" i="38"/>
  <c r="I227" i="38" s="1"/>
  <c r="J227" i="38" s="1"/>
  <c r="K227" i="38" s="1"/>
  <c r="L227" i="38" s="1"/>
  <c r="H227" i="40"/>
  <c r="I227" i="40" s="1"/>
  <c r="J227" i="40" s="1"/>
  <c r="K227" i="40" s="1"/>
  <c r="L227" i="40" s="1"/>
  <c r="H227" i="42"/>
  <c r="I227" i="42" s="1"/>
  <c r="J227" i="42" s="1"/>
  <c r="K227" i="42" s="1"/>
  <c r="L227" i="42" s="1"/>
  <c r="H227" i="43"/>
  <c r="I227" i="43" s="1"/>
  <c r="J227" i="43" s="1"/>
  <c r="K227" i="43" s="1"/>
  <c r="L227" i="43" s="1"/>
  <c r="H227" i="49"/>
  <c r="I227" i="49" s="1"/>
  <c r="J227" i="49" s="1"/>
  <c r="K227" i="49" s="1"/>
  <c r="L227" i="49" s="1"/>
  <c r="H227" i="47"/>
  <c r="I227" i="47" s="1"/>
  <c r="J227" i="47" s="1"/>
  <c r="K227" i="47" s="1"/>
  <c r="L227" i="47" s="1"/>
  <c r="H227" i="45"/>
  <c r="I227" i="45" s="1"/>
  <c r="J227" i="45" s="1"/>
  <c r="K227" i="45" s="1"/>
  <c r="L227" i="45" s="1"/>
  <c r="H214" i="36"/>
  <c r="I214" i="36" s="1"/>
  <c r="J214" i="36" s="1"/>
  <c r="K214" i="36" s="1"/>
  <c r="L214" i="36" s="1"/>
  <c r="H213" i="39"/>
  <c r="I213" i="39" s="1"/>
  <c r="J213" i="39" s="1"/>
  <c r="K213" i="39" s="1"/>
  <c r="L213" i="39" s="1"/>
  <c r="H215" i="41"/>
  <c r="I215" i="41" s="1"/>
  <c r="J215" i="41" s="1"/>
  <c r="K215" i="41" s="1"/>
  <c r="L215" i="41" s="1"/>
  <c r="H207" i="42"/>
  <c r="I207" i="42" s="1"/>
  <c r="J207" i="42" s="1"/>
  <c r="K207" i="42" s="1"/>
  <c r="L207" i="42" s="1"/>
  <c r="H214" i="43"/>
  <c r="I214" i="43" s="1"/>
  <c r="J214" i="43" s="1"/>
  <c r="K214" i="43" s="1"/>
  <c r="L214" i="43" s="1"/>
  <c r="H206" i="50"/>
  <c r="I206" i="50" s="1"/>
  <c r="H213" i="48"/>
  <c r="I213" i="48" s="1"/>
  <c r="J213" i="48" s="1"/>
  <c r="K213" i="48" s="1"/>
  <c r="L213" i="48" s="1"/>
  <c r="H215" i="46"/>
  <c r="I215" i="46" s="1"/>
  <c r="J215" i="46" s="1"/>
  <c r="K215" i="46" s="1"/>
  <c r="L215" i="46" s="1"/>
  <c r="H207" i="45"/>
  <c r="I207" i="45" s="1"/>
  <c r="J207" i="45" s="1"/>
  <c r="K207" i="45" s="1"/>
  <c r="L207" i="45" s="1"/>
  <c r="H197" i="36"/>
  <c r="I197" i="36" s="1"/>
  <c r="J197" i="36" s="1"/>
  <c r="K197" i="36" s="1"/>
  <c r="L197" i="36" s="1"/>
  <c r="H197" i="38"/>
  <c r="I197" i="38" s="1"/>
  <c r="J197" i="38" s="1"/>
  <c r="K197" i="38" s="1"/>
  <c r="L197" i="38" s="1"/>
  <c r="H197" i="40"/>
  <c r="I197" i="40" s="1"/>
  <c r="J197" i="40" s="1"/>
  <c r="K197" i="40" s="1"/>
  <c r="L197" i="40" s="1"/>
  <c r="H197" i="42"/>
  <c r="I197" i="42" s="1"/>
  <c r="J197" i="42" s="1"/>
  <c r="K197" i="42" s="1"/>
  <c r="L197" i="42" s="1"/>
  <c r="H197" i="43"/>
  <c r="I197" i="43" s="1"/>
  <c r="J197" i="43" s="1"/>
  <c r="K197" i="43" s="1"/>
  <c r="L197" i="43" s="1"/>
  <c r="H197" i="49"/>
  <c r="I197" i="49" s="1"/>
  <c r="J197" i="49" s="1"/>
  <c r="K197" i="49" s="1"/>
  <c r="L197" i="49" s="1"/>
  <c r="H197" i="47"/>
  <c r="I197" i="47" s="1"/>
  <c r="J197" i="47" s="1"/>
  <c r="K197" i="47" s="1"/>
  <c r="L197" i="47" s="1"/>
  <c r="H197" i="45"/>
  <c r="I197" i="45" s="1"/>
  <c r="J197" i="45" s="1"/>
  <c r="K197" i="45" s="1"/>
  <c r="L197" i="45" s="1"/>
  <c r="H186" i="37"/>
  <c r="I186" i="37" s="1"/>
  <c r="J186" i="37" s="1"/>
  <c r="K186" i="37" s="1"/>
  <c r="L186" i="37" s="1"/>
  <c r="H183" i="38"/>
  <c r="I183" i="38" s="1"/>
  <c r="J183" i="38" s="1"/>
  <c r="K183" i="38" s="1"/>
  <c r="L183" i="38" s="1"/>
  <c r="H185" i="40"/>
  <c r="I185" i="40" s="1"/>
  <c r="J185" i="40" s="1"/>
  <c r="K185" i="40" s="1"/>
  <c r="L185" i="40" s="1"/>
  <c r="H184" i="44"/>
  <c r="I184" i="44" s="1"/>
  <c r="J184" i="44" s="1"/>
  <c r="K184" i="44" s="1"/>
  <c r="L184" i="44" s="1"/>
  <c r="H186" i="50"/>
  <c r="I186" i="50" s="1"/>
  <c r="J186" i="50" s="1"/>
  <c r="K186" i="50" s="1"/>
  <c r="L186" i="50" s="1"/>
  <c r="H183" i="49"/>
  <c r="I183" i="49" s="1"/>
  <c r="J183" i="49" s="1"/>
  <c r="K183" i="49" s="1"/>
  <c r="L183" i="49" s="1"/>
  <c r="H185" i="47"/>
  <c r="I185" i="47" s="1"/>
  <c r="J185" i="47" s="1"/>
  <c r="K185" i="47" s="1"/>
  <c r="L185" i="47" s="1"/>
  <c r="H184" i="3"/>
  <c r="I184" i="3" s="1"/>
  <c r="J184" i="3" s="1"/>
  <c r="K184" i="3" s="1"/>
  <c r="L184" i="3" s="1"/>
  <c r="H161" i="40"/>
  <c r="I161" i="40" s="1"/>
  <c r="J161" i="40" s="1"/>
  <c r="K161" i="40" s="1"/>
  <c r="L161" i="40" s="1"/>
  <c r="H162" i="44"/>
  <c r="I162" i="44" s="1"/>
  <c r="J162" i="44" s="1"/>
  <c r="K162" i="44" s="1"/>
  <c r="L162" i="44" s="1"/>
  <c r="H161" i="47"/>
  <c r="I161" i="47" s="1"/>
  <c r="J161" i="47" s="1"/>
  <c r="K161" i="47" s="1"/>
  <c r="L161" i="47" s="1"/>
  <c r="H162" i="3"/>
  <c r="I162" i="3" s="1"/>
  <c r="J162" i="3" s="1"/>
  <c r="K162" i="3" s="1"/>
  <c r="L162" i="3" s="1"/>
  <c r="H149" i="40"/>
  <c r="I149" i="40" s="1"/>
  <c r="J149" i="40" s="1"/>
  <c r="K149" i="40" s="1"/>
  <c r="L149" i="40" s="1"/>
  <c r="H150" i="44"/>
  <c r="I150" i="44" s="1"/>
  <c r="J150" i="44" s="1"/>
  <c r="K150" i="44" s="1"/>
  <c r="L150" i="44" s="1"/>
  <c r="H149" i="47"/>
  <c r="I149" i="47" s="1"/>
  <c r="J149" i="47" s="1"/>
  <c r="K149" i="47" s="1"/>
  <c r="L149" i="47" s="1"/>
  <c r="H150" i="3"/>
  <c r="I150" i="3" s="1"/>
  <c r="J150" i="3" s="1"/>
  <c r="K150" i="3" s="1"/>
  <c r="L150" i="3" s="1"/>
  <c r="H134" i="37"/>
  <c r="I134" i="37" s="1"/>
  <c r="J134" i="37" s="1"/>
  <c r="K134" i="37" s="1"/>
  <c r="L134" i="37" s="1"/>
  <c r="H134" i="39"/>
  <c r="I134" i="39" s="1"/>
  <c r="J134" i="39" s="1"/>
  <c r="K134" i="39" s="1"/>
  <c r="L134" i="39" s="1"/>
  <c r="H134" i="41"/>
  <c r="I134" i="41" s="1"/>
  <c r="J134" i="41" s="1"/>
  <c r="K134" i="41" s="1"/>
  <c r="L134" i="41" s="1"/>
  <c r="H134" i="44"/>
  <c r="I134" i="44" s="1"/>
  <c r="J134" i="44" s="1"/>
  <c r="K134" i="44" s="1"/>
  <c r="L134" i="44" s="1"/>
  <c r="H134" i="50"/>
  <c r="I134" i="50" s="1"/>
  <c r="J134" i="50" s="1"/>
  <c r="K134" i="50" s="1"/>
  <c r="L134" i="50" s="1"/>
  <c r="H134" i="48"/>
  <c r="I134" i="48" s="1"/>
  <c r="J134" i="48" s="1"/>
  <c r="K134" i="48" s="1"/>
  <c r="L134" i="48" s="1"/>
  <c r="H134" i="46"/>
  <c r="I134" i="46" s="1"/>
  <c r="J134" i="46" s="1"/>
  <c r="K134" i="46" s="1"/>
  <c r="L134" i="46" s="1"/>
  <c r="H134" i="3"/>
  <c r="I134" i="3" s="1"/>
  <c r="J134" i="3" s="1"/>
  <c r="K134" i="3" s="1"/>
  <c r="L134" i="3" s="1"/>
  <c r="H131" i="41"/>
  <c r="I131" i="41" s="1"/>
  <c r="H128" i="37"/>
  <c r="I128" i="37" s="1"/>
  <c r="J128" i="37" s="1"/>
  <c r="K128" i="37" s="1"/>
  <c r="L128" i="37" s="1"/>
  <c r="H125" i="38"/>
  <c r="I125" i="38" s="1"/>
  <c r="J125" i="38" s="1"/>
  <c r="K125" i="38" s="1"/>
  <c r="L125" i="38" s="1"/>
  <c r="H127" i="40"/>
  <c r="I127" i="40" s="1"/>
  <c r="J127" i="40" s="1"/>
  <c r="K127" i="40" s="1"/>
  <c r="L127" i="40" s="1"/>
  <c r="H126" i="44"/>
  <c r="I126" i="44" s="1"/>
  <c r="J126" i="44" s="1"/>
  <c r="K126" i="44" s="1"/>
  <c r="L126" i="44" s="1"/>
  <c r="H128" i="50"/>
  <c r="I128" i="50" s="1"/>
  <c r="J128" i="50" s="1"/>
  <c r="K128" i="50" s="1"/>
  <c r="L128" i="50" s="1"/>
  <c r="H125" i="49"/>
  <c r="I125" i="49" s="1"/>
  <c r="H127" i="47"/>
  <c r="I127" i="47" s="1"/>
  <c r="J127" i="47" s="1"/>
  <c r="K127" i="47" s="1"/>
  <c r="L127" i="47" s="1"/>
  <c r="H126" i="3"/>
  <c r="I126" i="3" s="1"/>
  <c r="J126" i="3" s="1"/>
  <c r="K126" i="3" s="1"/>
  <c r="L126" i="3" s="1"/>
  <c r="J59" i="48"/>
  <c r="K59" i="48" s="1"/>
  <c r="L59" i="48" s="1"/>
  <c r="G51" i="38"/>
  <c r="G51" i="42"/>
  <c r="G51" i="48"/>
  <c r="V37" i="82"/>
  <c r="S37" i="82"/>
  <c r="I75" i="61"/>
  <c r="J75" i="61" s="1"/>
  <c r="K75" i="61" s="1"/>
  <c r="I25" i="3"/>
  <c r="J41" i="35"/>
  <c r="K19" i="35"/>
  <c r="K40" i="35" s="1"/>
  <c r="K35" i="35"/>
  <c r="L16" i="35"/>
  <c r="I37" i="35"/>
  <c r="J17" i="35"/>
  <c r="I36" i="35"/>
  <c r="K18" i="35"/>
  <c r="J38" i="35"/>
  <c r="J39" i="35"/>
  <c r="L14" i="35"/>
  <c r="K31" i="35"/>
  <c r="K30" i="35"/>
  <c r="L34" i="35"/>
  <c r="I338" i="60"/>
  <c r="J337" i="60"/>
  <c r="U22" i="82"/>
  <c r="G22" i="82"/>
  <c r="G116" i="39"/>
  <c r="K51" i="84" s="1"/>
  <c r="K56" i="84" s="1"/>
  <c r="G116" i="42"/>
  <c r="N51" i="84" s="1"/>
  <c r="N56" i="84" s="1"/>
  <c r="G116" i="41"/>
  <c r="M51" i="84" s="1"/>
  <c r="M56" i="84" s="1"/>
  <c r="G113" i="46"/>
  <c r="M56" i="35"/>
  <c r="N56" i="35" s="1"/>
  <c r="O56" i="35" s="1"/>
  <c r="P56" i="35" s="1"/>
  <c r="G107" i="73"/>
  <c r="G107" i="70"/>
  <c r="G107" i="71"/>
  <c r="G107" i="63"/>
  <c r="G107" i="76"/>
  <c r="G107" i="74"/>
  <c r="G107" i="75"/>
  <c r="G107" i="72"/>
  <c r="G107" i="69"/>
  <c r="M55" i="35"/>
  <c r="N55" i="35" s="1"/>
  <c r="O55" i="35" s="1"/>
  <c r="P55" i="35" s="1"/>
  <c r="G106" i="73"/>
  <c r="G106" i="71"/>
  <c r="G106" i="69"/>
  <c r="G106" i="72"/>
  <c r="G106" i="74"/>
  <c r="G106" i="63"/>
  <c r="G106" i="75"/>
  <c r="G106" i="70"/>
  <c r="G106" i="76"/>
  <c r="G108" i="42"/>
  <c r="H48" i="47"/>
  <c r="G97" i="41"/>
  <c r="G97" i="42"/>
  <c r="H36" i="37"/>
  <c r="H113" i="37" s="1"/>
  <c r="G32" i="42"/>
  <c r="G112" i="42" s="1"/>
  <c r="G104" i="42"/>
  <c r="G35" i="41"/>
  <c r="G106" i="42"/>
  <c r="H36" i="50"/>
  <c r="H113" i="50" s="1"/>
  <c r="H29" i="41"/>
  <c r="H69" i="80"/>
  <c r="H72" i="47"/>
  <c r="H77" i="47" s="1"/>
  <c r="H100" i="47"/>
  <c r="H27" i="3"/>
  <c r="H267" i="3"/>
  <c r="I284" i="60"/>
  <c r="J283" i="60"/>
  <c r="G57" i="39"/>
  <c r="G45" i="39" s="1"/>
  <c r="K38" i="83" s="1"/>
  <c r="H56" i="39"/>
  <c r="H24" i="38"/>
  <c r="I24" i="38" s="1"/>
  <c r="J24" i="38" s="1"/>
  <c r="K24" i="38" s="1"/>
  <c r="L24" i="38" s="1"/>
  <c r="H124" i="38"/>
  <c r="H24" i="36"/>
  <c r="I24" i="36" s="1"/>
  <c r="J24" i="36" s="1"/>
  <c r="K24" i="36" s="1"/>
  <c r="L24" i="36" s="1"/>
  <c r="G269" i="3"/>
  <c r="H266" i="3"/>
  <c r="H26" i="46"/>
  <c r="H105" i="46" s="1"/>
  <c r="G57" i="48"/>
  <c r="H55" i="48"/>
  <c r="H26" i="44"/>
  <c r="H105" i="44" s="1"/>
  <c r="H26" i="45"/>
  <c r="H105" i="45" s="1"/>
  <c r="H26" i="47"/>
  <c r="H105" i="47" s="1"/>
  <c r="H26" i="43"/>
  <c r="H105" i="43" s="1"/>
  <c r="G57" i="36"/>
  <c r="G44" i="36" s="1"/>
  <c r="H37" i="83" s="1"/>
  <c r="H55" i="36"/>
  <c r="H26" i="48"/>
  <c r="H105" i="48" s="1"/>
  <c r="G60" i="48"/>
  <c r="S53" i="83" s="1"/>
  <c r="G113" i="41"/>
  <c r="H24" i="37"/>
  <c r="I24" i="37" s="1"/>
  <c r="J24" i="37" s="1"/>
  <c r="K24" i="37" s="1"/>
  <c r="L24" i="37" s="1"/>
  <c r="G26" i="37"/>
  <c r="G105" i="37" s="1"/>
  <c r="T22" i="82"/>
  <c r="G63" i="50"/>
  <c r="H36" i="3"/>
  <c r="H113" i="3" s="1"/>
  <c r="H29" i="42"/>
  <c r="H35" i="42"/>
  <c r="H35" i="49"/>
  <c r="H36" i="38"/>
  <c r="H113" i="38" s="1"/>
  <c r="L59" i="80"/>
  <c r="G106" i="39"/>
  <c r="G108" i="39"/>
  <c r="P170" i="83"/>
  <c r="G63" i="44"/>
  <c r="G32" i="39"/>
  <c r="G112" i="39" s="1"/>
  <c r="G104" i="39"/>
  <c r="Q22" i="82"/>
  <c r="H27" i="50"/>
  <c r="I27" i="50" s="1"/>
  <c r="P22" i="82"/>
  <c r="H27" i="43"/>
  <c r="I27" i="43" s="1"/>
  <c r="H267" i="49"/>
  <c r="G63" i="42"/>
  <c r="H60" i="80"/>
  <c r="R37" i="82"/>
  <c r="H27" i="45"/>
  <c r="I27" i="45" s="1"/>
  <c r="V22" i="82"/>
  <c r="H59" i="49"/>
  <c r="I59" i="49" s="1"/>
  <c r="L68" i="80"/>
  <c r="V68" i="80"/>
  <c r="H41" i="82"/>
  <c r="H40" i="82"/>
  <c r="H45" i="82" s="1"/>
  <c r="H38" i="82"/>
  <c r="H39" i="82" s="1"/>
  <c r="H92" i="82" s="1"/>
  <c r="H22" i="82"/>
  <c r="H27" i="36"/>
  <c r="I27" i="36" s="1"/>
  <c r="G100" i="47"/>
  <c r="G48" i="47"/>
  <c r="T41" i="83" s="1"/>
  <c r="G45" i="47"/>
  <c r="T38" i="83" s="1"/>
  <c r="G72" i="47"/>
  <c r="G47" i="47"/>
  <c r="T40" i="83" s="1"/>
  <c r="G44" i="47"/>
  <c r="T37" i="83" s="1"/>
  <c r="J433" i="60"/>
  <c r="I434" i="60"/>
  <c r="J434" i="60" s="1"/>
  <c r="G26" i="36"/>
  <c r="G105" i="36" s="1"/>
  <c r="I43" i="35"/>
  <c r="I40" i="35" s="1"/>
  <c r="G269" i="40"/>
  <c r="G48" i="41" l="1"/>
  <c r="H26" i="42"/>
  <c r="H105" i="42" s="1"/>
  <c r="G72" i="41"/>
  <c r="G100" i="41"/>
  <c r="G44" i="41"/>
  <c r="M37" i="83" s="1"/>
  <c r="M39" i="83" s="1"/>
  <c r="M43" i="83" s="1"/>
  <c r="M23" i="83" s="1"/>
  <c r="M62" i="83" s="1"/>
  <c r="M67" i="83" s="1"/>
  <c r="H178" i="49"/>
  <c r="I178" i="49" s="1"/>
  <c r="J178" i="49" s="1"/>
  <c r="K178" i="49" s="1"/>
  <c r="L178" i="49" s="1"/>
  <c r="R171" i="83"/>
  <c r="L92" i="40"/>
  <c r="L26" i="40"/>
  <c r="H51" i="39"/>
  <c r="I51" i="39" s="1"/>
  <c r="J51" i="39" s="1"/>
  <c r="K51" i="39" s="1"/>
  <c r="L51" i="39" s="1"/>
  <c r="K44" i="83"/>
  <c r="H178" i="3"/>
  <c r="I178" i="3" s="1"/>
  <c r="J178" i="3" s="1"/>
  <c r="K178" i="3" s="1"/>
  <c r="L178" i="3" s="1"/>
  <c r="G171" i="83"/>
  <c r="H179" i="44"/>
  <c r="I179" i="44" s="1"/>
  <c r="J179" i="44" s="1"/>
  <c r="K179" i="44" s="1"/>
  <c r="L179" i="44" s="1"/>
  <c r="O172" i="83"/>
  <c r="H51" i="50"/>
  <c r="I51" i="50" s="1"/>
  <c r="J51" i="50" s="1"/>
  <c r="K51" i="50" s="1"/>
  <c r="L51" i="50" s="1"/>
  <c r="Q44" i="83"/>
  <c r="H62" i="36"/>
  <c r="I62" i="36" s="1"/>
  <c r="J62" i="36" s="1"/>
  <c r="K62" i="36" s="1"/>
  <c r="L62" i="36" s="1"/>
  <c r="H55" i="83"/>
  <c r="G96" i="43"/>
  <c r="P34" i="84" s="1"/>
  <c r="G105" i="43"/>
  <c r="G96" i="46"/>
  <c r="U89" i="83" s="1"/>
  <c r="G105" i="46"/>
  <c r="H178" i="42"/>
  <c r="I178" i="42" s="1"/>
  <c r="J178" i="42" s="1"/>
  <c r="K178" i="42" s="1"/>
  <c r="L178" i="42" s="1"/>
  <c r="N171" i="83"/>
  <c r="K26" i="47"/>
  <c r="K105" i="47" s="1"/>
  <c r="L25" i="47"/>
  <c r="H179" i="39"/>
  <c r="I179" i="39" s="1"/>
  <c r="J179" i="39" s="1"/>
  <c r="K179" i="39" s="1"/>
  <c r="L179" i="39" s="1"/>
  <c r="K172" i="83"/>
  <c r="H51" i="49"/>
  <c r="I51" i="49" s="1"/>
  <c r="J51" i="49" s="1"/>
  <c r="K51" i="49" s="1"/>
  <c r="L51" i="49" s="1"/>
  <c r="R44" i="83"/>
  <c r="H179" i="46"/>
  <c r="I179" i="46" s="1"/>
  <c r="J179" i="46" s="1"/>
  <c r="K179" i="46" s="1"/>
  <c r="L179" i="46" s="1"/>
  <c r="U172" i="83"/>
  <c r="H62" i="48"/>
  <c r="I62" i="48" s="1"/>
  <c r="J62" i="48" s="1"/>
  <c r="K62" i="48" s="1"/>
  <c r="L62" i="48" s="1"/>
  <c r="S55" i="83"/>
  <c r="H179" i="42"/>
  <c r="I179" i="42" s="1"/>
  <c r="J179" i="42" s="1"/>
  <c r="K179" i="42" s="1"/>
  <c r="L179" i="42" s="1"/>
  <c r="N172" i="83"/>
  <c r="H178" i="48"/>
  <c r="I178" i="48" s="1"/>
  <c r="J178" i="48" s="1"/>
  <c r="K178" i="48" s="1"/>
  <c r="L178" i="48" s="1"/>
  <c r="S171" i="83"/>
  <c r="H62" i="50"/>
  <c r="I62" i="50" s="1"/>
  <c r="J62" i="50" s="1"/>
  <c r="K62" i="50" s="1"/>
  <c r="L62" i="50" s="1"/>
  <c r="Q55" i="83"/>
  <c r="H179" i="43"/>
  <c r="I179" i="43" s="1"/>
  <c r="J179" i="43" s="1"/>
  <c r="K179" i="43" s="1"/>
  <c r="L179" i="43" s="1"/>
  <c r="P172" i="83"/>
  <c r="H51" i="40"/>
  <c r="I51" i="40" s="1"/>
  <c r="J51" i="40" s="1"/>
  <c r="K51" i="40" s="1"/>
  <c r="L51" i="40" s="1"/>
  <c r="L44" i="83"/>
  <c r="H178" i="43"/>
  <c r="I178" i="43" s="1"/>
  <c r="J178" i="43" s="1"/>
  <c r="K178" i="43" s="1"/>
  <c r="L178" i="43" s="1"/>
  <c r="P171" i="83"/>
  <c r="H62" i="41"/>
  <c r="I62" i="41" s="1"/>
  <c r="J62" i="41" s="1"/>
  <c r="K62" i="41" s="1"/>
  <c r="L62" i="41" s="1"/>
  <c r="M55" i="83"/>
  <c r="H51" i="45"/>
  <c r="I51" i="45" s="1"/>
  <c r="J51" i="45" s="1"/>
  <c r="K51" i="45" s="1"/>
  <c r="L51" i="45" s="1"/>
  <c r="V44" i="83"/>
  <c r="H178" i="46"/>
  <c r="I178" i="46" s="1"/>
  <c r="J178" i="46" s="1"/>
  <c r="K178" i="46" s="1"/>
  <c r="L178" i="46" s="1"/>
  <c r="U171" i="83"/>
  <c r="G96" i="44"/>
  <c r="G105" i="44"/>
  <c r="L26" i="43"/>
  <c r="L49" i="41"/>
  <c r="L53" i="41" s="1"/>
  <c r="L50" i="41" s="1"/>
  <c r="L52" i="41"/>
  <c r="L71" i="41"/>
  <c r="L98" i="41"/>
  <c r="L99" i="41"/>
  <c r="H179" i="3"/>
  <c r="I179" i="3" s="1"/>
  <c r="J179" i="3" s="1"/>
  <c r="K179" i="3" s="1"/>
  <c r="L179" i="3" s="1"/>
  <c r="G172" i="83"/>
  <c r="H179" i="37"/>
  <c r="I179" i="37" s="1"/>
  <c r="J179" i="37" s="1"/>
  <c r="K179" i="37" s="1"/>
  <c r="L179" i="37" s="1"/>
  <c r="I172" i="83"/>
  <c r="H179" i="49"/>
  <c r="I179" i="49" s="1"/>
  <c r="J179" i="49" s="1"/>
  <c r="K179" i="49" s="1"/>
  <c r="L179" i="49" s="1"/>
  <c r="R172" i="83"/>
  <c r="L35" i="44"/>
  <c r="L29" i="44"/>
  <c r="H178" i="47"/>
  <c r="T171" i="83"/>
  <c r="H51" i="48"/>
  <c r="I51" i="48" s="1"/>
  <c r="J51" i="48" s="1"/>
  <c r="K51" i="48" s="1"/>
  <c r="L51" i="48" s="1"/>
  <c r="S44" i="83"/>
  <c r="H178" i="38"/>
  <c r="I178" i="38" s="1"/>
  <c r="J178" i="38" s="1"/>
  <c r="K178" i="38" s="1"/>
  <c r="L178" i="38" s="1"/>
  <c r="J171" i="83"/>
  <c r="H62" i="49"/>
  <c r="I62" i="49" s="1"/>
  <c r="J62" i="49" s="1"/>
  <c r="K62" i="49" s="1"/>
  <c r="L62" i="49" s="1"/>
  <c r="R55" i="83"/>
  <c r="H179" i="47"/>
  <c r="I179" i="47" s="1"/>
  <c r="J179" i="47" s="1"/>
  <c r="K179" i="47" s="1"/>
  <c r="L179" i="47" s="1"/>
  <c r="T172" i="83"/>
  <c r="H51" i="37"/>
  <c r="I51" i="37" s="1"/>
  <c r="J51" i="37" s="1"/>
  <c r="K51" i="37" s="1"/>
  <c r="L51" i="37" s="1"/>
  <c r="I44" i="83"/>
  <c r="H62" i="47"/>
  <c r="I62" i="47" s="1"/>
  <c r="J62" i="47" s="1"/>
  <c r="K62" i="47" s="1"/>
  <c r="L62" i="47" s="1"/>
  <c r="T55" i="83"/>
  <c r="H51" i="43"/>
  <c r="I51" i="43" s="1"/>
  <c r="J51" i="43" s="1"/>
  <c r="K51" i="43" s="1"/>
  <c r="L51" i="43" s="1"/>
  <c r="P44" i="83"/>
  <c r="H179" i="50"/>
  <c r="I179" i="50" s="1"/>
  <c r="J179" i="50" s="1"/>
  <c r="K179" i="50" s="1"/>
  <c r="L179" i="50" s="1"/>
  <c r="Q172" i="83"/>
  <c r="H62" i="42"/>
  <c r="I62" i="42" s="1"/>
  <c r="J62" i="42" s="1"/>
  <c r="K62" i="42" s="1"/>
  <c r="L62" i="42" s="1"/>
  <c r="N55" i="83"/>
  <c r="H179" i="38"/>
  <c r="J172" i="83"/>
  <c r="H51" i="47"/>
  <c r="I51" i="47" s="1"/>
  <c r="J51" i="47" s="1"/>
  <c r="K51" i="47" s="1"/>
  <c r="L51" i="47" s="1"/>
  <c r="T44" i="83"/>
  <c r="H62" i="43"/>
  <c r="I62" i="43" s="1"/>
  <c r="J62" i="43" s="1"/>
  <c r="K62" i="43" s="1"/>
  <c r="L62" i="43" s="1"/>
  <c r="P55" i="83"/>
  <c r="H178" i="44"/>
  <c r="I178" i="44" s="1"/>
  <c r="J178" i="44" s="1"/>
  <c r="K178" i="44" s="1"/>
  <c r="L178" i="44" s="1"/>
  <c r="O171" i="83"/>
  <c r="H51" i="36"/>
  <c r="I51" i="36" s="1"/>
  <c r="J51" i="36" s="1"/>
  <c r="K51" i="36" s="1"/>
  <c r="L51" i="36" s="1"/>
  <c r="H44" i="83"/>
  <c r="H179" i="48"/>
  <c r="I179" i="48" s="1"/>
  <c r="J179" i="48" s="1"/>
  <c r="K179" i="48" s="1"/>
  <c r="L179" i="48" s="1"/>
  <c r="S172" i="83"/>
  <c r="H51" i="41"/>
  <c r="I51" i="41" s="1"/>
  <c r="J51" i="41" s="1"/>
  <c r="K51" i="41" s="1"/>
  <c r="L51" i="41" s="1"/>
  <c r="M44" i="83"/>
  <c r="H178" i="37"/>
  <c r="I178" i="37" s="1"/>
  <c r="J178" i="37" s="1"/>
  <c r="K178" i="37" s="1"/>
  <c r="L178" i="37" s="1"/>
  <c r="I171" i="83"/>
  <c r="K57" i="47"/>
  <c r="L55" i="47"/>
  <c r="L57" i="47" s="1"/>
  <c r="K269" i="39"/>
  <c r="L267" i="39"/>
  <c r="L269" i="39" s="1"/>
  <c r="L92" i="38"/>
  <c r="H51" i="38"/>
  <c r="I51" i="38" s="1"/>
  <c r="J51" i="38" s="1"/>
  <c r="K51" i="38" s="1"/>
  <c r="L51" i="38" s="1"/>
  <c r="J44" i="83"/>
  <c r="L35" i="42"/>
  <c r="L29" i="42"/>
  <c r="H62" i="39"/>
  <c r="I62" i="39" s="1"/>
  <c r="J62" i="39" s="1"/>
  <c r="K62" i="39" s="1"/>
  <c r="L62" i="39" s="1"/>
  <c r="K55" i="83"/>
  <c r="K26" i="46"/>
  <c r="K105" i="46" s="1"/>
  <c r="L25" i="46"/>
  <c r="H62" i="37"/>
  <c r="I62" i="37" s="1"/>
  <c r="J62" i="37" s="1"/>
  <c r="K62" i="37" s="1"/>
  <c r="L62" i="37" s="1"/>
  <c r="I55" i="83"/>
  <c r="H178" i="41"/>
  <c r="I178" i="41" s="1"/>
  <c r="J178" i="41" s="1"/>
  <c r="K178" i="41" s="1"/>
  <c r="L178" i="41" s="1"/>
  <c r="M171" i="83"/>
  <c r="G96" i="48"/>
  <c r="S34" i="84" s="1"/>
  <c r="G105" i="48"/>
  <c r="K269" i="46"/>
  <c r="L266" i="46"/>
  <c r="L269" i="46" s="1"/>
  <c r="L92" i="37"/>
  <c r="L26" i="37"/>
  <c r="L92" i="36"/>
  <c r="L26" i="36"/>
  <c r="H51" i="42"/>
  <c r="I51" i="42" s="1"/>
  <c r="J51" i="42" s="1"/>
  <c r="K51" i="42" s="1"/>
  <c r="L51" i="42" s="1"/>
  <c r="N44" i="83"/>
  <c r="H178" i="45"/>
  <c r="I178" i="45" s="1"/>
  <c r="J178" i="45" s="1"/>
  <c r="K178" i="45" s="1"/>
  <c r="L178" i="45" s="1"/>
  <c r="V171" i="83"/>
  <c r="H62" i="40"/>
  <c r="I62" i="40" s="1"/>
  <c r="J62" i="40" s="1"/>
  <c r="K62" i="40" s="1"/>
  <c r="L62" i="40" s="1"/>
  <c r="L55" i="83"/>
  <c r="H179" i="36"/>
  <c r="I179" i="36" s="1"/>
  <c r="J179" i="36" s="1"/>
  <c r="K179" i="36" s="1"/>
  <c r="L179" i="36" s="1"/>
  <c r="H172" i="83"/>
  <c r="H178" i="50"/>
  <c r="I178" i="50" s="1"/>
  <c r="J178" i="50" s="1"/>
  <c r="K178" i="50" s="1"/>
  <c r="L178" i="50" s="1"/>
  <c r="Q171" i="83"/>
  <c r="H62" i="44"/>
  <c r="I62" i="44" s="1"/>
  <c r="J62" i="44" s="1"/>
  <c r="K62" i="44" s="1"/>
  <c r="L62" i="44" s="1"/>
  <c r="O55" i="83"/>
  <c r="L29" i="49"/>
  <c r="L35" i="49"/>
  <c r="H179" i="41"/>
  <c r="I179" i="41" s="1"/>
  <c r="J179" i="41" s="1"/>
  <c r="K179" i="41" s="1"/>
  <c r="L179" i="41" s="1"/>
  <c r="M172" i="83"/>
  <c r="H62" i="38"/>
  <c r="I62" i="38" s="1"/>
  <c r="J62" i="38" s="1"/>
  <c r="K62" i="38" s="1"/>
  <c r="L62" i="38" s="1"/>
  <c r="J55" i="83"/>
  <c r="H179" i="45"/>
  <c r="I179" i="45" s="1"/>
  <c r="J179" i="45" s="1"/>
  <c r="K179" i="45" s="1"/>
  <c r="L179" i="45" s="1"/>
  <c r="V172" i="83"/>
  <c r="H51" i="44"/>
  <c r="I51" i="44" s="1"/>
  <c r="J51" i="44" s="1"/>
  <c r="K51" i="44" s="1"/>
  <c r="L51" i="44" s="1"/>
  <c r="O44" i="83"/>
  <c r="H178" i="39"/>
  <c r="I178" i="39" s="1"/>
  <c r="J178" i="39" s="1"/>
  <c r="K178" i="39" s="1"/>
  <c r="L178" i="39" s="1"/>
  <c r="K171" i="83"/>
  <c r="H62" i="45"/>
  <c r="I62" i="45" s="1"/>
  <c r="J62" i="45" s="1"/>
  <c r="K62" i="45" s="1"/>
  <c r="L62" i="45" s="1"/>
  <c r="V55" i="83"/>
  <c r="H51" i="46"/>
  <c r="I51" i="46" s="1"/>
  <c r="J51" i="46" s="1"/>
  <c r="K51" i="46" s="1"/>
  <c r="L51" i="46" s="1"/>
  <c r="U44" i="83"/>
  <c r="H178" i="36"/>
  <c r="I178" i="36" s="1"/>
  <c r="J178" i="36" s="1"/>
  <c r="K178" i="36" s="1"/>
  <c r="L178" i="36" s="1"/>
  <c r="H171" i="83"/>
  <c r="G96" i="47"/>
  <c r="T89" i="83" s="1"/>
  <c r="G105" i="47"/>
  <c r="H62" i="46"/>
  <c r="I62" i="46" s="1"/>
  <c r="J62" i="46" s="1"/>
  <c r="K62" i="46" s="1"/>
  <c r="L62" i="46" s="1"/>
  <c r="U55" i="83"/>
  <c r="H179" i="40"/>
  <c r="I179" i="40" s="1"/>
  <c r="J179" i="40" s="1"/>
  <c r="K179" i="40" s="1"/>
  <c r="L179" i="40" s="1"/>
  <c r="L172" i="83"/>
  <c r="L173" i="83" s="1"/>
  <c r="L182" i="83" s="1"/>
  <c r="G96" i="45"/>
  <c r="G105" i="45"/>
  <c r="G96" i="40"/>
  <c r="L34" i="84" s="1"/>
  <c r="G105" i="40"/>
  <c r="L104" i="45"/>
  <c r="L32" i="45"/>
  <c r="L112" i="45" s="1"/>
  <c r="L96" i="45"/>
  <c r="L105" i="45"/>
  <c r="L116" i="45"/>
  <c r="L121" i="45" s="1"/>
  <c r="L111" i="45"/>
  <c r="L108" i="45"/>
  <c r="L97" i="45"/>
  <c r="L95" i="45"/>
  <c r="L106" i="45"/>
  <c r="L102" i="45"/>
  <c r="G31" i="80"/>
  <c r="Y103" i="82"/>
  <c r="Y134" i="82" s="1"/>
  <c r="W31" i="80"/>
  <c r="K85" i="82"/>
  <c r="I85" i="82"/>
  <c r="AD45" i="80"/>
  <c r="T39" i="82"/>
  <c r="T39" i="83"/>
  <c r="T43" i="83" s="1"/>
  <c r="G37" i="82"/>
  <c r="AD103" i="82"/>
  <c r="AD134" i="82" s="1"/>
  <c r="AD135" i="82" s="1"/>
  <c r="Y45" i="80"/>
  <c r="AB103" i="82"/>
  <c r="AB134" i="82" s="1"/>
  <c r="AC135" i="82" s="1"/>
  <c r="X31" i="80"/>
  <c r="P45" i="83"/>
  <c r="G64" i="47"/>
  <c r="G61" i="47" s="1"/>
  <c r="T53" i="83"/>
  <c r="G77" i="47"/>
  <c r="T65" i="83"/>
  <c r="J48" i="41"/>
  <c r="G77" i="41"/>
  <c r="M70" i="83" s="1"/>
  <c r="M65" i="83"/>
  <c r="G77" i="43"/>
  <c r="P65" i="83"/>
  <c r="U48" i="84"/>
  <c r="U107" i="83"/>
  <c r="V107" i="83"/>
  <c r="V48" i="84"/>
  <c r="T48" i="84"/>
  <c r="T107" i="83"/>
  <c r="S48" i="84"/>
  <c r="S107" i="83"/>
  <c r="M48" i="84"/>
  <c r="M107" i="83"/>
  <c r="I48" i="84"/>
  <c r="I107" i="83"/>
  <c r="L48" i="84"/>
  <c r="L107" i="83"/>
  <c r="N107" i="83"/>
  <c r="N48" i="84"/>
  <c r="K107" i="83"/>
  <c r="K48" i="84"/>
  <c r="G49" i="41"/>
  <c r="M42" i="83" s="1"/>
  <c r="M41" i="83"/>
  <c r="M45" i="83" s="1"/>
  <c r="T45" i="83"/>
  <c r="P39" i="83"/>
  <c r="P43" i="83" s="1"/>
  <c r="H19" i="84"/>
  <c r="H96" i="46"/>
  <c r="H111" i="46"/>
  <c r="AC42" i="84"/>
  <c r="AC101" i="83"/>
  <c r="K35" i="84"/>
  <c r="K90" i="83"/>
  <c r="K96" i="45"/>
  <c r="K111" i="45"/>
  <c r="M34" i="84"/>
  <c r="M89" i="83"/>
  <c r="H96" i="45"/>
  <c r="H111" i="45"/>
  <c r="AD41" i="84"/>
  <c r="AD100" i="83"/>
  <c r="Y42" i="84"/>
  <c r="Y101" i="83"/>
  <c r="I96" i="46"/>
  <c r="I111" i="46"/>
  <c r="M40" i="84"/>
  <c r="M99" i="83"/>
  <c r="M98" i="83"/>
  <c r="M39" i="84"/>
  <c r="H96" i="42"/>
  <c r="H111" i="42"/>
  <c r="H111" i="44"/>
  <c r="H96" i="44"/>
  <c r="N98" i="83"/>
  <c r="N39" i="84"/>
  <c r="M35" i="84"/>
  <c r="M90" i="83"/>
  <c r="N43" i="84"/>
  <c r="N102" i="83"/>
  <c r="W41" i="84"/>
  <c r="W100" i="83"/>
  <c r="Z41" i="84"/>
  <c r="Z100" i="83"/>
  <c r="X42" i="84"/>
  <c r="X101" i="83"/>
  <c r="AE42" i="84"/>
  <c r="AE101" i="83"/>
  <c r="AB42" i="84"/>
  <c r="AB101" i="83"/>
  <c r="I111" i="44"/>
  <c r="I96" i="44"/>
  <c r="M41" i="84"/>
  <c r="M100" i="83"/>
  <c r="K111" i="47"/>
  <c r="K96" i="47"/>
  <c r="M105" i="83"/>
  <c r="M46" i="84"/>
  <c r="N90" i="83"/>
  <c r="N35" i="84"/>
  <c r="X41" i="84"/>
  <c r="X100" i="83"/>
  <c r="M106" i="83"/>
  <c r="M47" i="84"/>
  <c r="K47" i="84"/>
  <c r="K106" i="83"/>
  <c r="H111" i="43"/>
  <c r="H96" i="43"/>
  <c r="AE41" i="84"/>
  <c r="AE100" i="83"/>
  <c r="I96" i="47"/>
  <c r="I111" i="47"/>
  <c r="I111" i="45"/>
  <c r="I96" i="45"/>
  <c r="I96" i="43"/>
  <c r="I111" i="43"/>
  <c r="I111" i="48"/>
  <c r="I96" i="48"/>
  <c r="I96" i="41"/>
  <c r="I111" i="41"/>
  <c r="N34" i="84"/>
  <c r="N89" i="83"/>
  <c r="K34" i="84"/>
  <c r="K89" i="83"/>
  <c r="K40" i="84"/>
  <c r="K99" i="83"/>
  <c r="H111" i="48"/>
  <c r="H96" i="48"/>
  <c r="N47" i="84"/>
  <c r="N106" i="83"/>
  <c r="N40" i="84"/>
  <c r="N99" i="83"/>
  <c r="AC41" i="84"/>
  <c r="AC100" i="83"/>
  <c r="AC103" i="83" s="1"/>
  <c r="AC134" i="83" s="1"/>
  <c r="AB41" i="84"/>
  <c r="AB100" i="83"/>
  <c r="AB103" i="83" s="1"/>
  <c r="AB134" i="83" s="1"/>
  <c r="AA42" i="84"/>
  <c r="AA101" i="83"/>
  <c r="W42" i="84"/>
  <c r="W101" i="83"/>
  <c r="K39" i="84"/>
  <c r="K98" i="83"/>
  <c r="K43" i="84"/>
  <c r="K102" i="83"/>
  <c r="K41" i="84"/>
  <c r="K100" i="83"/>
  <c r="G111" i="37"/>
  <c r="G96" i="37"/>
  <c r="H111" i="47"/>
  <c r="H96" i="47"/>
  <c r="N41" i="84"/>
  <c r="N100" i="83"/>
  <c r="Y41" i="84"/>
  <c r="Y100" i="83"/>
  <c r="AA41" i="84"/>
  <c r="AA100" i="83"/>
  <c r="AD42" i="84"/>
  <c r="AD101" i="83"/>
  <c r="Z42" i="84"/>
  <c r="Z101" i="83"/>
  <c r="H111" i="40"/>
  <c r="H96" i="40"/>
  <c r="J111" i="45"/>
  <c r="J96" i="45"/>
  <c r="O34" i="84"/>
  <c r="O89" i="83"/>
  <c r="V34" i="84"/>
  <c r="V89" i="83"/>
  <c r="M43" i="84"/>
  <c r="M102" i="83"/>
  <c r="U34" i="84"/>
  <c r="N46" i="84"/>
  <c r="N105" i="83"/>
  <c r="N108" i="83" s="1"/>
  <c r="K46" i="84"/>
  <c r="K105" i="83"/>
  <c r="H206" i="3"/>
  <c r="I206" i="3" s="1"/>
  <c r="J206" i="3" s="1"/>
  <c r="K206" i="3" s="1"/>
  <c r="L206" i="3" s="1"/>
  <c r="G199" i="83"/>
  <c r="G210" i="83" s="1"/>
  <c r="I52" i="61"/>
  <c r="J42" i="61"/>
  <c r="I27" i="61"/>
  <c r="J22" i="61"/>
  <c r="H19" i="83"/>
  <c r="H23" i="83" s="1"/>
  <c r="H62" i="83" s="1"/>
  <c r="H67" i="83" s="1"/>
  <c r="G96" i="36"/>
  <c r="P70" i="83"/>
  <c r="T70" i="83"/>
  <c r="Z31" i="80"/>
  <c r="Z85" i="82"/>
  <c r="I28" i="35"/>
  <c r="V85" i="82"/>
  <c r="K107" i="71"/>
  <c r="K107" i="76"/>
  <c r="K107" i="63"/>
  <c r="K107" i="72"/>
  <c r="K107" i="73"/>
  <c r="K107" i="75"/>
  <c r="K107" i="74"/>
  <c r="K107" i="69"/>
  <c r="K107" i="70"/>
  <c r="K106" i="72"/>
  <c r="K106" i="63"/>
  <c r="K106" i="71"/>
  <c r="K106" i="75"/>
  <c r="K106" i="74"/>
  <c r="K106" i="76"/>
  <c r="K106" i="73"/>
  <c r="K106" i="69"/>
  <c r="K106" i="70"/>
  <c r="J26" i="44"/>
  <c r="J105" i="44" s="1"/>
  <c r="K25" i="44"/>
  <c r="L25" i="44" s="1"/>
  <c r="K26" i="36"/>
  <c r="K105" i="36" s="1"/>
  <c r="K26" i="43"/>
  <c r="K105" i="43" s="1"/>
  <c r="K26" i="37"/>
  <c r="K105" i="37" s="1"/>
  <c r="K26" i="40"/>
  <c r="K105" i="40" s="1"/>
  <c r="K35" i="49"/>
  <c r="K29" i="49"/>
  <c r="K35" i="44"/>
  <c r="K29" i="44"/>
  <c r="M45" i="82"/>
  <c r="J269" i="37"/>
  <c r="K266" i="37"/>
  <c r="AA45" i="80"/>
  <c r="K100" i="47"/>
  <c r="K48" i="47"/>
  <c r="K45" i="47"/>
  <c r="K44" i="47"/>
  <c r="K47" i="47"/>
  <c r="K72" i="47"/>
  <c r="K77" i="47" s="1"/>
  <c r="J26" i="39"/>
  <c r="J105" i="39" s="1"/>
  <c r="K24" i="39"/>
  <c r="L24" i="39" s="1"/>
  <c r="K48" i="41"/>
  <c r="K44" i="41"/>
  <c r="K47" i="41"/>
  <c r="K100" i="41"/>
  <c r="K45" i="41"/>
  <c r="K72" i="41"/>
  <c r="K77" i="41" s="1"/>
  <c r="K32" i="45"/>
  <c r="K112" i="45" s="1"/>
  <c r="K97" i="45"/>
  <c r="K95" i="45"/>
  <c r="K108" i="45"/>
  <c r="K106" i="45"/>
  <c r="K102" i="45"/>
  <c r="K104" i="45"/>
  <c r="K116" i="45"/>
  <c r="K121" i="45" s="1"/>
  <c r="K32" i="47"/>
  <c r="K112" i="47" s="1"/>
  <c r="K97" i="47"/>
  <c r="K116" i="47"/>
  <c r="K121" i="47" s="1"/>
  <c r="K95" i="47"/>
  <c r="K108" i="47"/>
  <c r="K104" i="47"/>
  <c r="K106" i="47"/>
  <c r="K102" i="47"/>
  <c r="K35" i="42"/>
  <c r="K29" i="42"/>
  <c r="J57" i="46"/>
  <c r="K55" i="46"/>
  <c r="J26" i="48"/>
  <c r="J105" i="48" s="1"/>
  <c r="K25" i="48"/>
  <c r="L25" i="48" s="1"/>
  <c r="J26" i="42"/>
  <c r="J105" i="42" s="1"/>
  <c r="K24" i="42"/>
  <c r="L24" i="42" s="1"/>
  <c r="X45" i="80"/>
  <c r="AE45" i="80"/>
  <c r="R90" i="82"/>
  <c r="R36" i="80"/>
  <c r="Q85" i="82"/>
  <c r="Q31" i="80"/>
  <c r="V89" i="82"/>
  <c r="V35" i="80"/>
  <c r="T100" i="82"/>
  <c r="T42" i="80"/>
  <c r="N99" i="82"/>
  <c r="N41" i="80"/>
  <c r="G116" i="47"/>
  <c r="T51" i="84" s="1"/>
  <c r="T56" i="84" s="1"/>
  <c r="G111" i="47"/>
  <c r="M85" i="82"/>
  <c r="M31" i="80"/>
  <c r="I90" i="82"/>
  <c r="I36" i="80"/>
  <c r="K65" i="82"/>
  <c r="T89" i="82"/>
  <c r="T35" i="80"/>
  <c r="R102" i="82"/>
  <c r="R44" i="80"/>
  <c r="Q105" i="82"/>
  <c r="Q47" i="80"/>
  <c r="R89" i="82"/>
  <c r="R35" i="80"/>
  <c r="V106" i="82"/>
  <c r="V108" i="82" s="1"/>
  <c r="V48" i="80"/>
  <c r="V50" i="80" s="1"/>
  <c r="V99" i="82"/>
  <c r="V41" i="80"/>
  <c r="L106" i="82"/>
  <c r="L108" i="82" s="1"/>
  <c r="L48" i="80"/>
  <c r="L50" i="80" s="1"/>
  <c r="L89" i="82"/>
  <c r="L35" i="80"/>
  <c r="T102" i="82"/>
  <c r="T44" i="80"/>
  <c r="N98" i="82"/>
  <c r="N40" i="80"/>
  <c r="L110" i="82"/>
  <c r="L115" i="82" s="1"/>
  <c r="L52" i="80"/>
  <c r="L57" i="80" s="1"/>
  <c r="R110" i="82"/>
  <c r="R115" i="82" s="1"/>
  <c r="R52" i="80"/>
  <c r="R57" i="80" s="1"/>
  <c r="I116" i="47"/>
  <c r="I116" i="45"/>
  <c r="I116" i="43"/>
  <c r="G116" i="48"/>
  <c r="S51" i="84" s="1"/>
  <c r="S56" i="84" s="1"/>
  <c r="G111" i="48"/>
  <c r="P85" i="82"/>
  <c r="P31" i="80"/>
  <c r="M90" i="82"/>
  <c r="M36" i="80"/>
  <c r="W85" i="82"/>
  <c r="Y85" i="82"/>
  <c r="Y31" i="80"/>
  <c r="J85" i="82"/>
  <c r="J31" i="80"/>
  <c r="H85" i="82"/>
  <c r="H31" i="80"/>
  <c r="Y87" i="82"/>
  <c r="Y33" i="80"/>
  <c r="AE87" i="82"/>
  <c r="AE33" i="80"/>
  <c r="G104" i="43"/>
  <c r="G111" i="43"/>
  <c r="U90" i="82"/>
  <c r="U36" i="80"/>
  <c r="I100" i="82"/>
  <c r="I42" i="80"/>
  <c r="I106" i="82"/>
  <c r="I48" i="80"/>
  <c r="G97" i="45"/>
  <c r="G111" i="45"/>
  <c r="U102" i="82"/>
  <c r="U44" i="80"/>
  <c r="W87" i="82"/>
  <c r="W33" i="80"/>
  <c r="X103" i="82"/>
  <c r="X134" i="82" s="1"/>
  <c r="Y135" i="82" s="1"/>
  <c r="AE103" i="82"/>
  <c r="AE134" i="82" s="1"/>
  <c r="W45" i="80"/>
  <c r="R106" i="82"/>
  <c r="R108" i="82" s="1"/>
  <c r="R48" i="80"/>
  <c r="R50" i="80" s="1"/>
  <c r="L98" i="82"/>
  <c r="L40" i="80"/>
  <c r="G85" i="82"/>
  <c r="X87" i="82"/>
  <c r="X33" i="80"/>
  <c r="V90" i="82"/>
  <c r="V36" i="80"/>
  <c r="I36" i="43"/>
  <c r="I113" i="43" s="1"/>
  <c r="H65" i="82"/>
  <c r="R99" i="82"/>
  <c r="R41" i="80"/>
  <c r="V102" i="82"/>
  <c r="V44" i="80"/>
  <c r="V98" i="82"/>
  <c r="V40" i="80"/>
  <c r="L100" i="82"/>
  <c r="L42" i="80"/>
  <c r="M98" i="82"/>
  <c r="M40" i="80"/>
  <c r="T90" i="82"/>
  <c r="T36" i="80"/>
  <c r="N89" i="82"/>
  <c r="N35" i="80"/>
  <c r="N110" i="82"/>
  <c r="N115" i="82" s="1"/>
  <c r="N52" i="80"/>
  <c r="N57" i="80" s="1"/>
  <c r="U110" i="82"/>
  <c r="U115" i="82" s="1"/>
  <c r="U52" i="80"/>
  <c r="U57" i="80" s="1"/>
  <c r="I110" i="82"/>
  <c r="I115" i="82" s="1"/>
  <c r="I52" i="80"/>
  <c r="I57" i="80" s="1"/>
  <c r="J116" i="45"/>
  <c r="J105" i="82"/>
  <c r="J47" i="80"/>
  <c r="M102" i="82"/>
  <c r="M44" i="80"/>
  <c r="L85" i="82"/>
  <c r="L31" i="80"/>
  <c r="AE85" i="82"/>
  <c r="AE31" i="80"/>
  <c r="AD85" i="82"/>
  <c r="AD31" i="80"/>
  <c r="AA87" i="82"/>
  <c r="AA33" i="80"/>
  <c r="U106" i="82"/>
  <c r="U108" i="82" s="1"/>
  <c r="U48" i="80"/>
  <c r="U50" i="80" s="1"/>
  <c r="I98" i="82"/>
  <c r="I40" i="80"/>
  <c r="M100" i="82"/>
  <c r="M42" i="80"/>
  <c r="N106" i="82"/>
  <c r="N108" i="82" s="1"/>
  <c r="N48" i="80"/>
  <c r="N50" i="80" s="1"/>
  <c r="U89" i="82"/>
  <c r="U35" i="80"/>
  <c r="T42" i="82"/>
  <c r="T41" i="82"/>
  <c r="T45" i="82" s="1"/>
  <c r="I89" i="82"/>
  <c r="I35" i="80"/>
  <c r="U98" i="82"/>
  <c r="U40" i="80"/>
  <c r="I116" i="41"/>
  <c r="G106" i="40"/>
  <c r="G111" i="40"/>
  <c r="M39" i="82"/>
  <c r="J116" i="42"/>
  <c r="T85" i="82"/>
  <c r="T31" i="80"/>
  <c r="I105" i="82"/>
  <c r="I47" i="80"/>
  <c r="I50" i="80" s="1"/>
  <c r="AA103" i="82"/>
  <c r="AA134" i="82" s="1"/>
  <c r="AA85" i="82"/>
  <c r="AA31" i="80"/>
  <c r="Z45" i="80"/>
  <c r="W103" i="82"/>
  <c r="W134" i="82" s="1"/>
  <c r="R100" i="82"/>
  <c r="R42" i="80"/>
  <c r="L90" i="82"/>
  <c r="L36" i="80"/>
  <c r="N102" i="82"/>
  <c r="N44" i="80"/>
  <c r="V110" i="82"/>
  <c r="V115" i="82" s="1"/>
  <c r="V52" i="80"/>
  <c r="V57" i="80" s="1"/>
  <c r="I116" i="44"/>
  <c r="R85" i="82"/>
  <c r="R31" i="80"/>
  <c r="AD87" i="82"/>
  <c r="AD33" i="80"/>
  <c r="G104" i="44"/>
  <c r="G111" i="44"/>
  <c r="M106" i="82"/>
  <c r="M108" i="82" s="1"/>
  <c r="M48" i="80"/>
  <c r="R98" i="82"/>
  <c r="R40" i="80"/>
  <c r="V100" i="82"/>
  <c r="V42" i="80"/>
  <c r="L102" i="82"/>
  <c r="L44" i="80"/>
  <c r="L99" i="82"/>
  <c r="L41" i="80"/>
  <c r="T106" i="82"/>
  <c r="T108" i="82" s="1"/>
  <c r="T48" i="80"/>
  <c r="T50" i="80" s="1"/>
  <c r="N100" i="82"/>
  <c r="N42" i="80"/>
  <c r="M110" i="82"/>
  <c r="M115" i="82" s="1"/>
  <c r="M52" i="80"/>
  <c r="M57" i="80" s="1"/>
  <c r="T110" i="82"/>
  <c r="T115" i="82" s="1"/>
  <c r="T52" i="80"/>
  <c r="T57" i="80" s="1"/>
  <c r="I116" i="46"/>
  <c r="J116" i="44"/>
  <c r="S85" i="82"/>
  <c r="S31" i="80"/>
  <c r="M89" i="82"/>
  <c r="M35" i="80"/>
  <c r="I116" i="48"/>
  <c r="O85" i="82"/>
  <c r="O31" i="80"/>
  <c r="U85" i="82"/>
  <c r="U31" i="80"/>
  <c r="AB85" i="82"/>
  <c r="AB31" i="80"/>
  <c r="AC85" i="82"/>
  <c r="AC31" i="80"/>
  <c r="Z87" i="82"/>
  <c r="Z33" i="80"/>
  <c r="I99" i="82"/>
  <c r="I41" i="80"/>
  <c r="T98" i="82"/>
  <c r="T40" i="80"/>
  <c r="M99" i="82"/>
  <c r="M41" i="80"/>
  <c r="I36" i="44"/>
  <c r="I113" i="44" s="1"/>
  <c r="N90" i="82"/>
  <c r="N36" i="80"/>
  <c r="T99" i="82"/>
  <c r="T41" i="80"/>
  <c r="U100" i="82"/>
  <c r="U42" i="80"/>
  <c r="U99" i="82"/>
  <c r="U41" i="80"/>
  <c r="T65" i="82"/>
  <c r="G104" i="46"/>
  <c r="G111" i="46"/>
  <c r="M65" i="82"/>
  <c r="I102" i="82"/>
  <c r="I44" i="80"/>
  <c r="Z103" i="82"/>
  <c r="Z134" i="82" s="1"/>
  <c r="X85" i="82"/>
  <c r="H48" i="41"/>
  <c r="H49" i="41" s="1"/>
  <c r="H100" i="41"/>
  <c r="G45" i="36"/>
  <c r="H38" i="83" s="1"/>
  <c r="H39" i="83" s="1"/>
  <c r="G45" i="42"/>
  <c r="G64" i="42"/>
  <c r="G61" i="42" s="1"/>
  <c r="G72" i="42"/>
  <c r="I58" i="44"/>
  <c r="I60" i="44" s="1"/>
  <c r="G100" i="42"/>
  <c r="G60" i="37"/>
  <c r="I53" i="83" s="1"/>
  <c r="H42" i="82"/>
  <c r="H46" i="82" s="1"/>
  <c r="H43" i="82" s="1"/>
  <c r="H24" i="82" s="1"/>
  <c r="H23" i="82" s="1"/>
  <c r="H62" i="82" s="1"/>
  <c r="H67" i="82" s="1"/>
  <c r="G100" i="39"/>
  <c r="G106" i="48"/>
  <c r="G48" i="42"/>
  <c r="N41" i="83" s="1"/>
  <c r="H63" i="44"/>
  <c r="I58" i="42"/>
  <c r="I60" i="42" s="1"/>
  <c r="H72" i="41"/>
  <c r="H77" i="41" s="1"/>
  <c r="H63" i="42"/>
  <c r="G108" i="43"/>
  <c r="F18" i="1"/>
  <c r="I36" i="49"/>
  <c r="I113" i="49" s="1"/>
  <c r="I58" i="46"/>
  <c r="I60" i="46" s="1"/>
  <c r="I64" i="46" s="1"/>
  <c r="I61" i="46" s="1"/>
  <c r="H60" i="46"/>
  <c r="H64" i="46" s="1"/>
  <c r="H61" i="46" s="1"/>
  <c r="I58" i="45"/>
  <c r="I60" i="45" s="1"/>
  <c r="H60" i="45"/>
  <c r="H58" i="3"/>
  <c r="H63" i="3" s="1"/>
  <c r="G60" i="3"/>
  <c r="G53" i="83" s="1"/>
  <c r="H36" i="40"/>
  <c r="H113" i="40" s="1"/>
  <c r="H58" i="43"/>
  <c r="G60" i="43"/>
  <c r="P53" i="83" s="1"/>
  <c r="I35" i="49"/>
  <c r="M42" i="82"/>
  <c r="G52" i="43"/>
  <c r="G49" i="43"/>
  <c r="P42" i="83" s="1"/>
  <c r="I60" i="37"/>
  <c r="H49" i="47"/>
  <c r="H53" i="47" s="1"/>
  <c r="H50" i="47" s="1"/>
  <c r="H60" i="37"/>
  <c r="I58" i="40"/>
  <c r="H60" i="40"/>
  <c r="G63" i="36"/>
  <c r="G60" i="36"/>
  <c r="I29" i="49"/>
  <c r="I26" i="42"/>
  <c r="I105" i="42" s="1"/>
  <c r="G106" i="46"/>
  <c r="H58" i="41"/>
  <c r="I58" i="41" s="1"/>
  <c r="G60" i="41"/>
  <c r="I58" i="47"/>
  <c r="H60" i="47"/>
  <c r="H64" i="47" s="1"/>
  <c r="H61" i="47" s="1"/>
  <c r="G60" i="49"/>
  <c r="R53" i="83" s="1"/>
  <c r="G49" i="47"/>
  <c r="T42" i="83" s="1"/>
  <c r="H36" i="47"/>
  <c r="H113" i="47" s="1"/>
  <c r="H58" i="39"/>
  <c r="H63" i="39" s="1"/>
  <c r="G60" i="39"/>
  <c r="G47" i="42"/>
  <c r="N40" i="83" s="1"/>
  <c r="N45" i="83" s="1"/>
  <c r="G116" i="46"/>
  <c r="I49" i="47"/>
  <c r="G97" i="46"/>
  <c r="G108" i="46"/>
  <c r="G32" i="46"/>
  <c r="G112" i="46" s="1"/>
  <c r="I58" i="49"/>
  <c r="I63" i="49" s="1"/>
  <c r="H60" i="49"/>
  <c r="I58" i="38"/>
  <c r="I63" i="38" s="1"/>
  <c r="H60" i="38"/>
  <c r="I58" i="50"/>
  <c r="H60" i="50"/>
  <c r="H26" i="41"/>
  <c r="H105" i="41" s="1"/>
  <c r="J25" i="41"/>
  <c r="G121" i="42"/>
  <c r="N110" i="83" s="1"/>
  <c r="N115" i="83" s="1"/>
  <c r="G63" i="41"/>
  <c r="G48" i="36"/>
  <c r="H41" i="83" s="1"/>
  <c r="H52" i="47"/>
  <c r="H44" i="41"/>
  <c r="H45" i="41"/>
  <c r="G100" i="36"/>
  <c r="G47" i="39"/>
  <c r="K40" i="83" s="1"/>
  <c r="Q37" i="82"/>
  <c r="P41" i="82"/>
  <c r="P37" i="82"/>
  <c r="J72" i="41"/>
  <c r="J77" i="41" s="1"/>
  <c r="N41" i="82"/>
  <c r="K37" i="82"/>
  <c r="H36" i="48"/>
  <c r="H113" i="48" s="1"/>
  <c r="G106" i="45"/>
  <c r="G104" i="40"/>
  <c r="G32" i="40"/>
  <c r="G112" i="40" s="1"/>
  <c r="G116" i="40"/>
  <c r="I26" i="39"/>
  <c r="I105" i="39" s="1"/>
  <c r="G97" i="40"/>
  <c r="H44" i="46"/>
  <c r="J47" i="41"/>
  <c r="J45" i="41"/>
  <c r="U41" i="82"/>
  <c r="G46" i="47"/>
  <c r="G99" i="47" s="1"/>
  <c r="G72" i="36"/>
  <c r="G44" i="39"/>
  <c r="H36" i="42"/>
  <c r="H113" i="42" s="1"/>
  <c r="H266" i="42"/>
  <c r="H269" i="42" s="1"/>
  <c r="H108" i="40"/>
  <c r="H36" i="39"/>
  <c r="H113" i="39" s="1"/>
  <c r="I55" i="42"/>
  <c r="J55" i="42" s="1"/>
  <c r="H45" i="46"/>
  <c r="J44" i="41"/>
  <c r="G47" i="36"/>
  <c r="H40" i="83" s="1"/>
  <c r="N68" i="80"/>
  <c r="G48" i="39"/>
  <c r="K41" i="83" s="1"/>
  <c r="H100" i="46"/>
  <c r="H116" i="40"/>
  <c r="H121" i="40" s="1"/>
  <c r="J100" i="41"/>
  <c r="G108" i="40"/>
  <c r="G64" i="46"/>
  <c r="G61" i="46" s="1"/>
  <c r="H72" i="42"/>
  <c r="H77" i="42" s="1"/>
  <c r="H100" i="42"/>
  <c r="H64" i="42"/>
  <c r="H61" i="42" s="1"/>
  <c r="K38" i="82"/>
  <c r="G106" i="43"/>
  <c r="I26" i="40"/>
  <c r="I105" i="40" s="1"/>
  <c r="K41" i="82"/>
  <c r="K40" i="82"/>
  <c r="K45" i="82" s="1"/>
  <c r="G60" i="80"/>
  <c r="G97" i="43"/>
  <c r="H72" i="46"/>
  <c r="H77" i="46" s="1"/>
  <c r="G121" i="41"/>
  <c r="M110" i="83" s="1"/>
  <c r="M115" i="83" s="1"/>
  <c r="G63" i="43"/>
  <c r="H47" i="46"/>
  <c r="H49" i="46" s="1"/>
  <c r="G32" i="45"/>
  <c r="G112" i="45" s="1"/>
  <c r="G46" i="43"/>
  <c r="G98" i="43" s="1"/>
  <c r="I267" i="45"/>
  <c r="H269" i="45"/>
  <c r="G136" i="3"/>
  <c r="G59" i="84" s="1"/>
  <c r="G32" i="43"/>
  <c r="G112" i="43" s="1"/>
  <c r="H26" i="39"/>
  <c r="H105" i="39" s="1"/>
  <c r="G116" i="43"/>
  <c r="G121" i="39"/>
  <c r="K110" i="83" s="1"/>
  <c r="K115" i="83" s="1"/>
  <c r="G35" i="39"/>
  <c r="H28" i="37"/>
  <c r="I28" i="37" s="1"/>
  <c r="J28" i="37" s="1"/>
  <c r="G29" i="39"/>
  <c r="K22" i="83" s="1"/>
  <c r="H29" i="40"/>
  <c r="G108" i="48"/>
  <c r="G116" i="45"/>
  <c r="G106" i="44"/>
  <c r="H95" i="40"/>
  <c r="K69" i="80"/>
  <c r="P38" i="82"/>
  <c r="G106" i="47"/>
  <c r="N40" i="82"/>
  <c r="N45" i="82" s="1"/>
  <c r="P40" i="82"/>
  <c r="H63" i="46"/>
  <c r="H32" i="40"/>
  <c r="H112" i="40" s="1"/>
  <c r="G97" i="44"/>
  <c r="G108" i="44"/>
  <c r="G32" i="44"/>
  <c r="G112" i="44" s="1"/>
  <c r="I60" i="80"/>
  <c r="S60" i="80"/>
  <c r="H35" i="40"/>
  <c r="H97" i="40"/>
  <c r="H104" i="40"/>
  <c r="G116" i="44"/>
  <c r="I26" i="36"/>
  <c r="I105" i="36" s="1"/>
  <c r="G104" i="45"/>
  <c r="G108" i="45"/>
  <c r="H106" i="40"/>
  <c r="G92" i="36"/>
  <c r="G92" i="37"/>
  <c r="I224" i="45"/>
  <c r="J224" i="45" s="1"/>
  <c r="K224" i="45" s="1"/>
  <c r="L224" i="45" s="1"/>
  <c r="I208" i="38"/>
  <c r="J208" i="38" s="1"/>
  <c r="K208" i="38" s="1"/>
  <c r="L208" i="38" s="1"/>
  <c r="J97" i="48"/>
  <c r="J27" i="50"/>
  <c r="K27" i="50" s="1"/>
  <c r="L27" i="50" s="1"/>
  <c r="I29" i="50"/>
  <c r="I35" i="50"/>
  <c r="H57" i="36"/>
  <c r="H44" i="36" s="1"/>
  <c r="I55" i="36"/>
  <c r="H129" i="38"/>
  <c r="I124" i="38"/>
  <c r="F98" i="61"/>
  <c r="G94" i="61"/>
  <c r="I48" i="46"/>
  <c r="I100" i="46"/>
  <c r="I72" i="46"/>
  <c r="I77" i="46" s="1"/>
  <c r="I44" i="46"/>
  <c r="I45" i="46"/>
  <c r="I47" i="46"/>
  <c r="G269" i="48"/>
  <c r="H267" i="48"/>
  <c r="N59" i="80"/>
  <c r="J170" i="83"/>
  <c r="J173" i="83" s="1"/>
  <c r="J182" i="83" s="1"/>
  <c r="J52" i="47"/>
  <c r="H27" i="48"/>
  <c r="G29" i="48"/>
  <c r="S22" i="83" s="1"/>
  <c r="G35" i="48"/>
  <c r="I32" i="44"/>
  <c r="I112" i="44" s="1"/>
  <c r="I108" i="44"/>
  <c r="I97" i="44"/>
  <c r="I104" i="44"/>
  <c r="I95" i="44"/>
  <c r="O60" i="80"/>
  <c r="J223" i="42"/>
  <c r="K223" i="42" s="1"/>
  <c r="L223" i="42" s="1"/>
  <c r="J208" i="3"/>
  <c r="K208" i="3" s="1"/>
  <c r="L208" i="3" s="1"/>
  <c r="I63" i="37"/>
  <c r="J59" i="37"/>
  <c r="K59" i="37" s="1"/>
  <c r="L59" i="37" s="1"/>
  <c r="J266" i="40"/>
  <c r="I269" i="40"/>
  <c r="V60" i="80"/>
  <c r="P60" i="80"/>
  <c r="F26" i="1"/>
  <c r="J26" i="37"/>
  <c r="J105" i="37" s="1"/>
  <c r="G136" i="41"/>
  <c r="M59" i="84" s="1"/>
  <c r="I185" i="37"/>
  <c r="J185" i="37" s="1"/>
  <c r="K185" i="37" s="1"/>
  <c r="L185" i="37" s="1"/>
  <c r="I125" i="44"/>
  <c r="I209" i="44"/>
  <c r="J209" i="44" s="1"/>
  <c r="K209" i="44" s="1"/>
  <c r="L209" i="44" s="1"/>
  <c r="I266" i="3"/>
  <c r="G129" i="38"/>
  <c r="J58" i="84" s="1"/>
  <c r="I149" i="49"/>
  <c r="J149" i="49" s="1"/>
  <c r="K149" i="49" s="1"/>
  <c r="L149" i="49" s="1"/>
  <c r="I224" i="3"/>
  <c r="J224" i="3" s="1"/>
  <c r="K224" i="3" s="1"/>
  <c r="L224" i="3" s="1"/>
  <c r="I196" i="37"/>
  <c r="J196" i="37" s="1"/>
  <c r="K196" i="37" s="1"/>
  <c r="L196" i="37" s="1"/>
  <c r="H57" i="39"/>
  <c r="H72" i="39" s="1"/>
  <c r="H77" i="39" s="1"/>
  <c r="I56" i="39"/>
  <c r="F20" i="61"/>
  <c r="F56" i="61" s="1"/>
  <c r="G19" i="61"/>
  <c r="I27" i="3"/>
  <c r="M60" i="80"/>
  <c r="I36" i="37"/>
  <c r="I113" i="37" s="1"/>
  <c r="G121" i="48"/>
  <c r="S110" i="83" s="1"/>
  <c r="S115" i="83" s="1"/>
  <c r="J25" i="3"/>
  <c r="K25" i="3" s="1"/>
  <c r="L25" i="3" s="1"/>
  <c r="S41" i="82"/>
  <c r="S40" i="82"/>
  <c r="S38" i="82"/>
  <c r="S39" i="82" s="1"/>
  <c r="V38" i="82"/>
  <c r="V39" i="82" s="1"/>
  <c r="V40" i="82"/>
  <c r="V45" i="82" s="1"/>
  <c r="V41" i="82"/>
  <c r="G269" i="41"/>
  <c r="H266" i="41"/>
  <c r="M59" i="80"/>
  <c r="Q68" i="80"/>
  <c r="Q69" i="80"/>
  <c r="I69" i="80"/>
  <c r="U170" i="83"/>
  <c r="U173" i="83" s="1"/>
  <c r="U182" i="83" s="1"/>
  <c r="O41" i="82"/>
  <c r="O38" i="82"/>
  <c r="O39" i="82" s="1"/>
  <c r="O40" i="82"/>
  <c r="I32" i="47"/>
  <c r="I112" i="47" s="1"/>
  <c r="I108" i="47"/>
  <c r="I95" i="47"/>
  <c r="I97" i="47"/>
  <c r="I104" i="47"/>
  <c r="J36" i="43"/>
  <c r="J113" i="43" s="1"/>
  <c r="J35" i="42"/>
  <c r="J29" i="42"/>
  <c r="I269" i="44"/>
  <c r="J267" i="44"/>
  <c r="T69" i="80"/>
  <c r="J44" i="46"/>
  <c r="J72" i="46"/>
  <c r="J77" i="46" s="1"/>
  <c r="I128" i="36"/>
  <c r="J128" i="36" s="1"/>
  <c r="K128" i="36" s="1"/>
  <c r="L128" i="36" s="1"/>
  <c r="J224" i="39"/>
  <c r="K224" i="39" s="1"/>
  <c r="L224" i="39" s="1"/>
  <c r="J59" i="80"/>
  <c r="J35" i="49"/>
  <c r="J29" i="49"/>
  <c r="J125" i="39"/>
  <c r="K125" i="39" s="1"/>
  <c r="L125" i="39" s="1"/>
  <c r="H68" i="80"/>
  <c r="I32" i="45"/>
  <c r="I112" i="45" s="1"/>
  <c r="I108" i="45"/>
  <c r="I95" i="45"/>
  <c r="I97" i="45"/>
  <c r="I104" i="45"/>
  <c r="J46" i="47"/>
  <c r="I32" i="46"/>
  <c r="I112" i="46" s="1"/>
  <c r="I95" i="46"/>
  <c r="I108" i="46"/>
  <c r="I104" i="46"/>
  <c r="I97" i="46"/>
  <c r="J146" i="42"/>
  <c r="K146" i="42" s="1"/>
  <c r="L146" i="42" s="1"/>
  <c r="I179" i="38"/>
  <c r="J179" i="38" s="1"/>
  <c r="K179" i="38" s="1"/>
  <c r="L179" i="38" s="1"/>
  <c r="K15" i="35"/>
  <c r="J32" i="35"/>
  <c r="J33" i="35"/>
  <c r="O59" i="80"/>
  <c r="O69" i="80"/>
  <c r="H34" i="61"/>
  <c r="H44" i="42"/>
  <c r="H47" i="42"/>
  <c r="H48" i="42"/>
  <c r="H45" i="42"/>
  <c r="J267" i="38"/>
  <c r="I269" i="38"/>
  <c r="I36" i="36"/>
  <c r="I113" i="36" s="1"/>
  <c r="T68" i="80"/>
  <c r="V69" i="80"/>
  <c r="K170" i="83"/>
  <c r="K173" i="83" s="1"/>
  <c r="K182" i="83" s="1"/>
  <c r="J38" i="82"/>
  <c r="J39" i="82" s="1"/>
  <c r="J40" i="82"/>
  <c r="J41" i="82"/>
  <c r="I59" i="80"/>
  <c r="I61" i="80" s="1"/>
  <c r="U69" i="80"/>
  <c r="H161" i="36"/>
  <c r="G164" i="36"/>
  <c r="J206" i="46"/>
  <c r="K206" i="46" s="1"/>
  <c r="L206" i="46" s="1"/>
  <c r="G97" i="47"/>
  <c r="G104" i="47"/>
  <c r="G32" i="47"/>
  <c r="G112" i="47" s="1"/>
  <c r="G108" i="47"/>
  <c r="G97" i="48"/>
  <c r="G104" i="48"/>
  <c r="G32" i="48"/>
  <c r="G112" i="48" s="1"/>
  <c r="J28" i="41"/>
  <c r="K28" i="41" s="1"/>
  <c r="L28" i="41" s="1"/>
  <c r="I35" i="41"/>
  <c r="I29" i="41"/>
  <c r="R59" i="80"/>
  <c r="J125" i="50"/>
  <c r="K125" i="50" s="1"/>
  <c r="L125" i="50" s="1"/>
  <c r="R68" i="80"/>
  <c r="J131" i="48"/>
  <c r="K131" i="48" s="1"/>
  <c r="L131" i="48" s="1"/>
  <c r="S69" i="80"/>
  <c r="S170" i="83"/>
  <c r="S173" i="83" s="1"/>
  <c r="S182" i="83" s="1"/>
  <c r="I183" i="36"/>
  <c r="J183" i="36" s="1"/>
  <c r="K183" i="36" s="1"/>
  <c r="L183" i="36" s="1"/>
  <c r="J223" i="50"/>
  <c r="K223" i="50" s="1"/>
  <c r="L223" i="50" s="1"/>
  <c r="I32" i="48"/>
  <c r="I112" i="48" s="1"/>
  <c r="I108" i="48"/>
  <c r="I97" i="48"/>
  <c r="I104" i="48"/>
  <c r="I95" i="48"/>
  <c r="J26" i="46"/>
  <c r="J105" i="46" s="1"/>
  <c r="G52" i="41"/>
  <c r="H136" i="41"/>
  <c r="I132" i="41"/>
  <c r="J132" i="41" s="1"/>
  <c r="K132" i="41" s="1"/>
  <c r="L132" i="41" s="1"/>
  <c r="J125" i="49"/>
  <c r="K125" i="49" s="1"/>
  <c r="L125" i="49" s="1"/>
  <c r="I68" i="80"/>
  <c r="J206" i="50"/>
  <c r="K206" i="50" s="1"/>
  <c r="L206" i="50" s="1"/>
  <c r="G47" i="46"/>
  <c r="U40" i="83" s="1"/>
  <c r="G48" i="46"/>
  <c r="U41" i="83" s="1"/>
  <c r="G44" i="46"/>
  <c r="U37" i="83" s="1"/>
  <c r="G72" i="46"/>
  <c r="G100" i="46"/>
  <c r="G45" i="46"/>
  <c r="U38" i="83" s="1"/>
  <c r="J206" i="49"/>
  <c r="K206" i="49" s="1"/>
  <c r="L206" i="49" s="1"/>
  <c r="I186" i="49"/>
  <c r="J186" i="49" s="1"/>
  <c r="K186" i="49" s="1"/>
  <c r="L186" i="49" s="1"/>
  <c r="I207" i="48"/>
  <c r="J207" i="48" s="1"/>
  <c r="K207" i="48" s="1"/>
  <c r="L207" i="48" s="1"/>
  <c r="J208" i="36"/>
  <c r="K208" i="36" s="1"/>
  <c r="L208" i="36" s="1"/>
  <c r="I132" i="46"/>
  <c r="J132" i="46" s="1"/>
  <c r="K132" i="46" s="1"/>
  <c r="L132" i="46" s="1"/>
  <c r="J95" i="44"/>
  <c r="J104" i="44"/>
  <c r="J32" i="44"/>
  <c r="J112" i="44" s="1"/>
  <c r="J108" i="44"/>
  <c r="J106" i="44"/>
  <c r="J97" i="44"/>
  <c r="Q60" i="80"/>
  <c r="J146" i="46"/>
  <c r="K146" i="46" s="1"/>
  <c r="L146" i="46" s="1"/>
  <c r="M68" i="80"/>
  <c r="M69" i="80"/>
  <c r="H178" i="40"/>
  <c r="G180" i="40"/>
  <c r="H63" i="37"/>
  <c r="J27" i="43"/>
  <c r="K27" i="43" s="1"/>
  <c r="L27" i="43" s="1"/>
  <c r="I29" i="43"/>
  <c r="I35" i="43"/>
  <c r="K59" i="80"/>
  <c r="G29" i="37"/>
  <c r="I22" i="83" s="1"/>
  <c r="H36" i="46"/>
  <c r="H113" i="46" s="1"/>
  <c r="J107" i="63"/>
  <c r="J107" i="76"/>
  <c r="J107" i="73"/>
  <c r="J107" i="69"/>
  <c r="J107" i="75"/>
  <c r="J107" i="74"/>
  <c r="J107" i="70"/>
  <c r="J107" i="72"/>
  <c r="J107" i="71"/>
  <c r="V59" i="80"/>
  <c r="V61" i="80" s="1"/>
  <c r="H55" i="45"/>
  <c r="G57" i="45"/>
  <c r="U60" i="80"/>
  <c r="M170" i="83"/>
  <c r="M173" i="83" s="1"/>
  <c r="M182" i="83" s="1"/>
  <c r="G57" i="44"/>
  <c r="G64" i="44" s="1"/>
  <c r="G61" i="44" s="1"/>
  <c r="H55" i="44"/>
  <c r="H36" i="45"/>
  <c r="H113" i="45" s="1"/>
  <c r="H66" i="61"/>
  <c r="G175" i="61"/>
  <c r="J26" i="40"/>
  <c r="J105" i="40" s="1"/>
  <c r="J28" i="38"/>
  <c r="K28" i="38" s="1"/>
  <c r="L28" i="38" s="1"/>
  <c r="I29" i="38"/>
  <c r="I35" i="38"/>
  <c r="L69" i="80"/>
  <c r="G4" i="35"/>
  <c r="H56" i="37"/>
  <c r="G57" i="37"/>
  <c r="I230" i="43"/>
  <c r="I257" i="43" s="1"/>
  <c r="J225" i="43"/>
  <c r="J223" i="41"/>
  <c r="K223" i="41" s="1"/>
  <c r="L223" i="41" s="1"/>
  <c r="J125" i="48"/>
  <c r="K125" i="48" s="1"/>
  <c r="L125" i="48" s="1"/>
  <c r="I126" i="43"/>
  <c r="J126" i="43" s="1"/>
  <c r="K126" i="43" s="1"/>
  <c r="L126" i="43" s="1"/>
  <c r="R60" i="80"/>
  <c r="P69" i="80"/>
  <c r="R170" i="83"/>
  <c r="R173" i="83" s="1"/>
  <c r="R182" i="83" s="1"/>
  <c r="J183" i="39"/>
  <c r="K183" i="39" s="1"/>
  <c r="L183" i="39" s="1"/>
  <c r="G59" i="80"/>
  <c r="G61" i="80" s="1"/>
  <c r="H127" i="3"/>
  <c r="J125" i="46"/>
  <c r="K125" i="46" s="1"/>
  <c r="L125" i="46" s="1"/>
  <c r="J131" i="47"/>
  <c r="K131" i="47" s="1"/>
  <c r="L131" i="47" s="1"/>
  <c r="J146" i="45"/>
  <c r="K146" i="45" s="1"/>
  <c r="L146" i="45" s="1"/>
  <c r="T170" i="83"/>
  <c r="J125" i="47"/>
  <c r="K125" i="47" s="1"/>
  <c r="L125" i="47" s="1"/>
  <c r="H136" i="3"/>
  <c r="I131" i="3"/>
  <c r="S68" i="80"/>
  <c r="O170" i="83"/>
  <c r="O173" i="83" s="1"/>
  <c r="O182" i="83" s="1"/>
  <c r="H35" i="39"/>
  <c r="I28" i="39"/>
  <c r="J27" i="40"/>
  <c r="K27" i="40" s="1"/>
  <c r="L27" i="40" s="1"/>
  <c r="I29" i="40"/>
  <c r="I35" i="40"/>
  <c r="I32" i="43"/>
  <c r="I112" i="43" s="1"/>
  <c r="I108" i="43"/>
  <c r="I97" i="43"/>
  <c r="I104" i="43"/>
  <c r="I95" i="43"/>
  <c r="K60" i="80"/>
  <c r="H55" i="38"/>
  <c r="G57" i="38"/>
  <c r="J125" i="45"/>
  <c r="K125" i="45" s="1"/>
  <c r="L125" i="45" s="1"/>
  <c r="J131" i="37"/>
  <c r="K131" i="37" s="1"/>
  <c r="L131" i="37" s="1"/>
  <c r="I170" i="83"/>
  <c r="I173" i="83" s="1"/>
  <c r="I182" i="83" s="1"/>
  <c r="J208" i="37"/>
  <c r="K208" i="37" s="1"/>
  <c r="L208" i="37" s="1"/>
  <c r="H57" i="43"/>
  <c r="I55" i="43"/>
  <c r="J59" i="38"/>
  <c r="K59" i="38" s="1"/>
  <c r="L59" i="38" s="1"/>
  <c r="V170" i="83"/>
  <c r="V173" i="83" s="1"/>
  <c r="V182" i="83" s="1"/>
  <c r="W183" i="83" s="1"/>
  <c r="J183" i="44"/>
  <c r="K183" i="44" s="1"/>
  <c r="L183" i="44" s="1"/>
  <c r="J69" i="80"/>
  <c r="J132" i="42"/>
  <c r="K132" i="42" s="1"/>
  <c r="L132" i="42" s="1"/>
  <c r="H101" i="61"/>
  <c r="G115" i="61"/>
  <c r="G116" i="61" s="1"/>
  <c r="J32" i="39"/>
  <c r="J112" i="39" s="1"/>
  <c r="I267" i="43"/>
  <c r="H269" i="43"/>
  <c r="J158" i="45"/>
  <c r="K158" i="45" s="1"/>
  <c r="L158" i="45" s="1"/>
  <c r="J27" i="45"/>
  <c r="K27" i="45" s="1"/>
  <c r="L27" i="45" s="1"/>
  <c r="I29" i="45"/>
  <c r="I35" i="45"/>
  <c r="I267" i="3"/>
  <c r="H124" i="46"/>
  <c r="J208" i="41"/>
  <c r="K208" i="41" s="1"/>
  <c r="L208" i="41" s="1"/>
  <c r="N170" i="83"/>
  <c r="N173" i="83" s="1"/>
  <c r="N182" i="83" s="1"/>
  <c r="H266" i="36"/>
  <c r="G269" i="36"/>
  <c r="R69" i="80"/>
  <c r="I133" i="40"/>
  <c r="J133" i="40" s="1"/>
  <c r="K133" i="40" s="1"/>
  <c r="L133" i="40" s="1"/>
  <c r="I32" i="39"/>
  <c r="I112" i="39" s="1"/>
  <c r="P59" i="80"/>
  <c r="J125" i="40"/>
  <c r="K125" i="40" s="1"/>
  <c r="L125" i="40" s="1"/>
  <c r="K68" i="80"/>
  <c r="G170" i="83"/>
  <c r="J29" i="44"/>
  <c r="J35" i="44"/>
  <c r="I125" i="37"/>
  <c r="J125" i="37" s="1"/>
  <c r="K125" i="37" s="1"/>
  <c r="L125" i="37" s="1"/>
  <c r="L38" i="82"/>
  <c r="L39" i="82" s="1"/>
  <c r="L40" i="82"/>
  <c r="L41" i="82"/>
  <c r="H78" i="61"/>
  <c r="Q59" i="80"/>
  <c r="I178" i="47"/>
  <c r="J178" i="47" s="1"/>
  <c r="K178" i="47" s="1"/>
  <c r="L178" i="47" s="1"/>
  <c r="J158" i="36"/>
  <c r="K158" i="36" s="1"/>
  <c r="L158" i="36" s="1"/>
  <c r="J125" i="43"/>
  <c r="K125" i="43" s="1"/>
  <c r="L125" i="43" s="1"/>
  <c r="J60" i="80"/>
  <c r="U68" i="80"/>
  <c r="O68" i="80"/>
  <c r="H269" i="49"/>
  <c r="I267" i="49"/>
  <c r="I36" i="38"/>
  <c r="I113" i="38" s="1"/>
  <c r="I36" i="3"/>
  <c r="I113" i="3" s="1"/>
  <c r="H63" i="45"/>
  <c r="J27" i="36"/>
  <c r="K27" i="36" s="1"/>
  <c r="L27" i="36" s="1"/>
  <c r="I29" i="36"/>
  <c r="I35" i="36"/>
  <c r="J59" i="49"/>
  <c r="K59" i="49" s="1"/>
  <c r="L59" i="49" s="1"/>
  <c r="N69" i="80"/>
  <c r="G72" i="39"/>
  <c r="H57" i="48"/>
  <c r="H45" i="48" s="1"/>
  <c r="I55" i="48"/>
  <c r="I162" i="47"/>
  <c r="J162" i="47" s="1"/>
  <c r="K162" i="47" s="1"/>
  <c r="L162" i="47" s="1"/>
  <c r="J26" i="36"/>
  <c r="J105" i="36" s="1"/>
  <c r="I208" i="40"/>
  <c r="G230" i="43"/>
  <c r="I36" i="50"/>
  <c r="I113" i="50" s="1"/>
  <c r="J106" i="74"/>
  <c r="J106" i="63"/>
  <c r="J106" i="72"/>
  <c r="J106" i="75"/>
  <c r="J106" i="71"/>
  <c r="J106" i="76"/>
  <c r="J106" i="73"/>
  <c r="J106" i="69"/>
  <c r="J106" i="70"/>
  <c r="T59" i="80"/>
  <c r="J131" i="41"/>
  <c r="K131" i="41" s="1"/>
  <c r="I47" i="41"/>
  <c r="I48" i="41"/>
  <c r="I44" i="41"/>
  <c r="I100" i="41"/>
  <c r="I72" i="41"/>
  <c r="I77" i="41" s="1"/>
  <c r="I45" i="41"/>
  <c r="G63" i="37"/>
  <c r="J26" i="47"/>
  <c r="J105" i="47" s="1"/>
  <c r="H131" i="45"/>
  <c r="I131" i="45" s="1"/>
  <c r="G136" i="45"/>
  <c r="V59" i="84" s="1"/>
  <c r="I41" i="82"/>
  <c r="I40" i="82"/>
  <c r="I38" i="82"/>
  <c r="I39" i="82" s="1"/>
  <c r="I92" i="82" s="1"/>
  <c r="H58" i="36"/>
  <c r="H60" i="36" s="1"/>
  <c r="J68" i="80"/>
  <c r="P68" i="80"/>
  <c r="J182" i="45"/>
  <c r="K182" i="45" s="1"/>
  <c r="L182" i="45" s="1"/>
  <c r="J125" i="41"/>
  <c r="K125" i="41" s="1"/>
  <c r="L125" i="41" s="1"/>
  <c r="H124" i="3"/>
  <c r="I124" i="3" s="1"/>
  <c r="J124" i="3" s="1"/>
  <c r="K124" i="3" s="1"/>
  <c r="L124" i="3" s="1"/>
  <c r="I183" i="40"/>
  <c r="J183" i="40" s="1"/>
  <c r="K183" i="40" s="1"/>
  <c r="L183" i="40" s="1"/>
  <c r="J223" i="36"/>
  <c r="K223" i="36" s="1"/>
  <c r="L223" i="36" s="1"/>
  <c r="N60" i="80"/>
  <c r="I196" i="44"/>
  <c r="J196" i="44" s="1"/>
  <c r="K196" i="44" s="1"/>
  <c r="L196" i="44" s="1"/>
  <c r="H170" i="83"/>
  <c r="H55" i="40"/>
  <c r="G57" i="40"/>
  <c r="S59" i="80"/>
  <c r="J125" i="36"/>
  <c r="K125" i="36" s="1"/>
  <c r="L125" i="36" s="1"/>
  <c r="G216" i="83"/>
  <c r="G223" i="83" s="1"/>
  <c r="J106" i="42"/>
  <c r="J97" i="42"/>
  <c r="J32" i="42"/>
  <c r="J112" i="42" s="1"/>
  <c r="J108" i="42"/>
  <c r="J95" i="42"/>
  <c r="J104" i="42"/>
  <c r="J32" i="45"/>
  <c r="J112" i="45" s="1"/>
  <c r="J95" i="45"/>
  <c r="J104" i="45"/>
  <c r="J106" i="45"/>
  <c r="J97" i="45"/>
  <c r="J108" i="45"/>
  <c r="H230" i="43"/>
  <c r="H257" i="43" s="1"/>
  <c r="U59" i="80"/>
  <c r="H128" i="46"/>
  <c r="I128" i="46" s="1"/>
  <c r="J128" i="46" s="1"/>
  <c r="K128" i="46" s="1"/>
  <c r="L128" i="46" s="1"/>
  <c r="Q170" i="83"/>
  <c r="Q173" i="83" s="1"/>
  <c r="Q182" i="83" s="1"/>
  <c r="I46" i="47"/>
  <c r="I52" i="47"/>
  <c r="I26" i="37"/>
  <c r="I105" i="37" s="1"/>
  <c r="J267" i="50"/>
  <c r="I269" i="50"/>
  <c r="I32" i="41"/>
  <c r="I112" i="41" s="1"/>
  <c r="I95" i="41"/>
  <c r="I97" i="41"/>
  <c r="I108" i="41"/>
  <c r="I104" i="41"/>
  <c r="J195" i="3"/>
  <c r="K195" i="3" s="1"/>
  <c r="L195" i="3" s="1"/>
  <c r="J125" i="3"/>
  <c r="K125" i="3" s="1"/>
  <c r="L125" i="3" s="1"/>
  <c r="J225" i="3"/>
  <c r="K225" i="3" s="1"/>
  <c r="L225" i="3" s="1"/>
  <c r="T60" i="80"/>
  <c r="J225" i="40"/>
  <c r="K225" i="40" s="1"/>
  <c r="L225" i="40" s="1"/>
  <c r="J146" i="44"/>
  <c r="K146" i="44" s="1"/>
  <c r="L146" i="44" s="1"/>
  <c r="J158" i="39"/>
  <c r="K158" i="39" s="1"/>
  <c r="L158" i="39" s="1"/>
  <c r="J26" i="43"/>
  <c r="J105" i="43" s="1"/>
  <c r="I135" i="45"/>
  <c r="J135" i="45" s="1"/>
  <c r="K135" i="45" s="1"/>
  <c r="L135" i="45" s="1"/>
  <c r="J58" i="37"/>
  <c r="K58" i="37" s="1"/>
  <c r="L58" i="37" s="1"/>
  <c r="G92" i="39"/>
  <c r="G92" i="70"/>
  <c r="G92" i="63"/>
  <c r="G92" i="49"/>
  <c r="G92" i="41"/>
  <c r="G92" i="71"/>
  <c r="G92" i="69"/>
  <c r="G92" i="45"/>
  <c r="G92" i="44"/>
  <c r="G92" i="47"/>
  <c r="G92" i="38"/>
  <c r="G92" i="42"/>
  <c r="G92" i="74"/>
  <c r="G92" i="72"/>
  <c r="G92" i="76"/>
  <c r="G92" i="43"/>
  <c r="G92" i="46"/>
  <c r="G92" i="73"/>
  <c r="G92" i="75"/>
  <c r="G92" i="48"/>
  <c r="G92" i="40"/>
  <c r="M16" i="35"/>
  <c r="N16" i="35" s="1"/>
  <c r="O16" i="35" s="1"/>
  <c r="L35" i="35"/>
  <c r="M14" i="35"/>
  <c r="N14" i="35" s="1"/>
  <c r="O14" i="35" s="1"/>
  <c r="L31" i="35"/>
  <c r="L30" i="35"/>
  <c r="K41" i="35"/>
  <c r="L19" i="35"/>
  <c r="L18" i="35"/>
  <c r="K39" i="35"/>
  <c r="K38" i="35"/>
  <c r="K17" i="35"/>
  <c r="J36" i="35"/>
  <c r="G94" i="70"/>
  <c r="G94" i="73"/>
  <c r="G94" i="72"/>
  <c r="G94" i="74"/>
  <c r="G94" i="69"/>
  <c r="G94" i="63"/>
  <c r="G94" i="75"/>
  <c r="G94" i="76"/>
  <c r="G94" i="71"/>
  <c r="M50" i="80"/>
  <c r="I106" i="44"/>
  <c r="I106" i="48"/>
  <c r="I106" i="46"/>
  <c r="I106" i="63"/>
  <c r="I106" i="71"/>
  <c r="I106" i="41"/>
  <c r="I106" i="43"/>
  <c r="I106" i="70"/>
  <c r="I106" i="72"/>
  <c r="I106" i="74"/>
  <c r="I106" i="47"/>
  <c r="I106" i="45"/>
  <c r="I106" i="69"/>
  <c r="I106" i="73"/>
  <c r="I106" i="75"/>
  <c r="I106" i="76"/>
  <c r="I107" i="63"/>
  <c r="I107" i="75"/>
  <c r="I107" i="71"/>
  <c r="I107" i="72"/>
  <c r="I107" i="69"/>
  <c r="I107" i="73"/>
  <c r="I107" i="70"/>
  <c r="I107" i="74"/>
  <c r="I107" i="76"/>
  <c r="J338" i="60"/>
  <c r="I339" i="60"/>
  <c r="G106" i="82"/>
  <c r="G110" i="82"/>
  <c r="G115" i="82" s="1"/>
  <c r="H126" i="45"/>
  <c r="G129" i="45"/>
  <c r="V58" i="84" s="1"/>
  <c r="V60" i="84" s="1"/>
  <c r="G129" i="47"/>
  <c r="T58" i="84" s="1"/>
  <c r="H124" i="47"/>
  <c r="G29" i="3"/>
  <c r="G22" i="83" s="1"/>
  <c r="H28" i="3"/>
  <c r="H35" i="3" s="1"/>
  <c r="G35" i="3"/>
  <c r="G35" i="46"/>
  <c r="G29" i="46"/>
  <c r="U22" i="83" s="1"/>
  <c r="H27" i="46"/>
  <c r="I27" i="46" s="1"/>
  <c r="G92" i="3"/>
  <c r="H24" i="3"/>
  <c r="G26" i="3"/>
  <c r="H116" i="48"/>
  <c r="H116" i="43"/>
  <c r="H116" i="47"/>
  <c r="H116" i="44"/>
  <c r="G116" i="37"/>
  <c r="G116" i="36"/>
  <c r="H116" i="42"/>
  <c r="H116" i="45"/>
  <c r="H116" i="46"/>
  <c r="G109" i="71"/>
  <c r="G109" i="75"/>
  <c r="G109" i="72"/>
  <c r="G109" i="63"/>
  <c r="G152" i="83"/>
  <c r="G158" i="83" s="1"/>
  <c r="G109" i="76"/>
  <c r="G109" i="74"/>
  <c r="G109" i="73"/>
  <c r="G140" i="83"/>
  <c r="G146" i="83" s="1"/>
  <c r="H107" i="75"/>
  <c r="H107" i="63"/>
  <c r="H107" i="73"/>
  <c r="H107" i="74"/>
  <c r="H107" i="70"/>
  <c r="H107" i="69"/>
  <c r="H107" i="72"/>
  <c r="H107" i="71"/>
  <c r="H107" i="76"/>
  <c r="G109" i="70"/>
  <c r="G109" i="69"/>
  <c r="H106" i="73"/>
  <c r="H106" i="74"/>
  <c r="H106" i="72"/>
  <c r="H106" i="69"/>
  <c r="H106" i="71"/>
  <c r="H106" i="75"/>
  <c r="H106" i="63"/>
  <c r="H106" i="70"/>
  <c r="H106" i="76"/>
  <c r="H32" i="45"/>
  <c r="H112" i="45" s="1"/>
  <c r="H32" i="46"/>
  <c r="H112" i="46" s="1"/>
  <c r="H32" i="47"/>
  <c r="H112" i="47" s="1"/>
  <c r="H32" i="48"/>
  <c r="H112" i="48" s="1"/>
  <c r="H32" i="43"/>
  <c r="H112" i="43" s="1"/>
  <c r="H32" i="44"/>
  <c r="H112" i="44" s="1"/>
  <c r="H32" i="42"/>
  <c r="H112" i="42" s="1"/>
  <c r="H269" i="3"/>
  <c r="F25" i="1"/>
  <c r="H25" i="38"/>
  <c r="H26" i="38" s="1"/>
  <c r="H105" i="38" s="1"/>
  <c r="F19" i="1"/>
  <c r="F50" i="1"/>
  <c r="J284" i="60"/>
  <c r="I285" i="60"/>
  <c r="G217" i="46"/>
  <c r="H207" i="46"/>
  <c r="G136" i="38"/>
  <c r="J59" i="84" s="1"/>
  <c r="H132" i="38"/>
  <c r="G230" i="44"/>
  <c r="H224" i="44"/>
  <c r="G230" i="42"/>
  <c r="H224" i="42"/>
  <c r="G57" i="50"/>
  <c r="G72" i="50" s="1"/>
  <c r="H56" i="50"/>
  <c r="H108" i="43"/>
  <c r="H104" i="43"/>
  <c r="H95" i="43"/>
  <c r="H106" i="43"/>
  <c r="H97" i="43"/>
  <c r="G152" i="46"/>
  <c r="H150" i="46"/>
  <c r="G136" i="43"/>
  <c r="P59" i="84" s="1"/>
  <c r="H131" i="43"/>
  <c r="G187" i="45"/>
  <c r="H183" i="45"/>
  <c r="G230" i="38"/>
  <c r="H223" i="38"/>
  <c r="G200" i="49"/>
  <c r="H195" i="49"/>
  <c r="G152" i="44"/>
  <c r="H149" i="44"/>
  <c r="G269" i="47"/>
  <c r="H267" i="47"/>
  <c r="G217" i="50"/>
  <c r="H212" i="50"/>
  <c r="G217" i="49"/>
  <c r="H212" i="49"/>
  <c r="H24" i="50"/>
  <c r="I24" i="50" s="1"/>
  <c r="G129" i="40"/>
  <c r="L58" i="84" s="1"/>
  <c r="H126" i="40"/>
  <c r="G64" i="48"/>
  <c r="G61" i="48" s="1"/>
  <c r="H58" i="48"/>
  <c r="G63" i="48"/>
  <c r="H106" i="42"/>
  <c r="H97" i="42"/>
  <c r="H108" i="42"/>
  <c r="H104" i="42"/>
  <c r="H95" i="42"/>
  <c r="H25" i="49"/>
  <c r="I25" i="49" s="1"/>
  <c r="G152" i="42"/>
  <c r="H149" i="42"/>
  <c r="G152" i="40"/>
  <c r="H146" i="40"/>
  <c r="H63" i="49"/>
  <c r="G57" i="49"/>
  <c r="G44" i="49" s="1"/>
  <c r="R37" i="83" s="1"/>
  <c r="H55" i="49"/>
  <c r="G230" i="40"/>
  <c r="H226" i="40"/>
  <c r="G136" i="36"/>
  <c r="H59" i="84" s="1"/>
  <c r="H131" i="36"/>
  <c r="G230" i="50"/>
  <c r="H224" i="50"/>
  <c r="G129" i="39"/>
  <c r="K58" i="84" s="1"/>
  <c r="H126" i="39"/>
  <c r="G57" i="3"/>
  <c r="G44" i="3" s="1"/>
  <c r="G37" i="83" s="1"/>
  <c r="H55" i="3"/>
  <c r="H98" i="47"/>
  <c r="H71" i="47"/>
  <c r="H79" i="47" s="1"/>
  <c r="H95" i="48"/>
  <c r="H108" i="48"/>
  <c r="H104" i="48"/>
  <c r="H97" i="48"/>
  <c r="H106" i="48"/>
  <c r="H108" i="47"/>
  <c r="H104" i="47"/>
  <c r="H95" i="47"/>
  <c r="H106" i="47"/>
  <c r="H97" i="47"/>
  <c r="H95" i="44"/>
  <c r="H108" i="44"/>
  <c r="H104" i="44"/>
  <c r="H97" i="44"/>
  <c r="H106" i="44"/>
  <c r="G72" i="48"/>
  <c r="G45" i="48"/>
  <c r="S38" i="83" s="1"/>
  <c r="G44" i="48"/>
  <c r="S37" i="83" s="1"/>
  <c r="G100" i="48"/>
  <c r="G47" i="48"/>
  <c r="S40" i="83" s="1"/>
  <c r="G48" i="48"/>
  <c r="S41" i="83" s="1"/>
  <c r="H97" i="46"/>
  <c r="H106" i="46"/>
  <c r="H95" i="46"/>
  <c r="H108" i="46"/>
  <c r="H104" i="46"/>
  <c r="H26" i="36"/>
  <c r="H105" i="36" s="1"/>
  <c r="G136" i="37"/>
  <c r="I59" i="84" s="1"/>
  <c r="H132" i="37"/>
  <c r="G230" i="41"/>
  <c r="H227" i="41"/>
  <c r="G217" i="43"/>
  <c r="H207" i="43"/>
  <c r="G217" i="3"/>
  <c r="H212" i="3"/>
  <c r="G164" i="39"/>
  <c r="H161" i="39"/>
  <c r="G152" i="45"/>
  <c r="H149" i="45"/>
  <c r="G164" i="42"/>
  <c r="H158" i="42"/>
  <c r="G230" i="36"/>
  <c r="H224" i="36"/>
  <c r="G180" i="43"/>
  <c r="H177" i="43"/>
  <c r="G136" i="48"/>
  <c r="S59" i="84" s="1"/>
  <c r="H132" i="48"/>
  <c r="H26" i="37"/>
  <c r="H105" i="37" s="1"/>
  <c r="H106" i="45"/>
  <c r="H97" i="45"/>
  <c r="H108" i="45"/>
  <c r="H104" i="45"/>
  <c r="H95" i="45"/>
  <c r="H36" i="41"/>
  <c r="H113" i="41" s="1"/>
  <c r="G63" i="39"/>
  <c r="Q38" i="82"/>
  <c r="Q40" i="82"/>
  <c r="Q41" i="82"/>
  <c r="G63" i="3"/>
  <c r="G106" i="37"/>
  <c r="G108" i="37"/>
  <c r="G97" i="37"/>
  <c r="G104" i="37"/>
  <c r="G32" i="37"/>
  <c r="G112" i="37" s="1"/>
  <c r="H28" i="47"/>
  <c r="I28" i="47" s="1"/>
  <c r="G35" i="47"/>
  <c r="G29" i="47"/>
  <c r="T22" i="83" s="1"/>
  <c r="H29" i="36"/>
  <c r="H35" i="36"/>
  <c r="H29" i="45"/>
  <c r="H35" i="45"/>
  <c r="H29" i="43"/>
  <c r="H35" i="43"/>
  <c r="H29" i="50"/>
  <c r="H35" i="50"/>
  <c r="G26" i="38"/>
  <c r="G105" i="38" s="1"/>
  <c r="G26" i="50"/>
  <c r="G105" i="50" s="1"/>
  <c r="G92" i="50"/>
  <c r="G40" i="82"/>
  <c r="G41" i="82"/>
  <c r="G29" i="43"/>
  <c r="P22" i="83" s="1"/>
  <c r="G35" i="43"/>
  <c r="G29" i="50"/>
  <c r="Q22" i="83" s="1"/>
  <c r="G35" i="50"/>
  <c r="G269" i="49"/>
  <c r="R40" i="82"/>
  <c r="R41" i="82"/>
  <c r="R38" i="82"/>
  <c r="R39" i="82" s="1"/>
  <c r="G29" i="36"/>
  <c r="H22" i="83" s="1"/>
  <c r="G35" i="36"/>
  <c r="G63" i="49"/>
  <c r="G29" i="45"/>
  <c r="V22" i="83" s="1"/>
  <c r="G35" i="45"/>
  <c r="G26" i="49"/>
  <c r="G105" i="49" s="1"/>
  <c r="G52" i="47"/>
  <c r="J43" i="35"/>
  <c r="G97" i="36"/>
  <c r="G32" i="36"/>
  <c r="G112" i="36" s="1"/>
  <c r="G106" i="36"/>
  <c r="H41" i="84" s="1"/>
  <c r="G104" i="36"/>
  <c r="H40" i="84"/>
  <c r="G108" i="36"/>
  <c r="H43" i="84" s="1"/>
  <c r="J52" i="61" l="1"/>
  <c r="K42" i="61"/>
  <c r="K52" i="61" s="1"/>
  <c r="J27" i="61"/>
  <c r="K22" i="61"/>
  <c r="K27" i="61" s="1"/>
  <c r="L183" i="83"/>
  <c r="P173" i="83"/>
  <c r="P182" i="83" s="1"/>
  <c r="P183" i="83" s="1"/>
  <c r="H104" i="41"/>
  <c r="S183" i="83"/>
  <c r="H52" i="41"/>
  <c r="M46" i="82"/>
  <c r="M43" i="82" s="1"/>
  <c r="M24" i="82" s="1"/>
  <c r="M23" i="82" s="1"/>
  <c r="M62" i="82" s="1"/>
  <c r="M67" i="82" s="1"/>
  <c r="AB44" i="84"/>
  <c r="J49" i="41"/>
  <c r="O183" i="83"/>
  <c r="P89" i="83"/>
  <c r="I108" i="82"/>
  <c r="Y44" i="84"/>
  <c r="AE44" i="84"/>
  <c r="T46" i="82"/>
  <c r="T43" i="82" s="1"/>
  <c r="T24" i="82" s="1"/>
  <c r="T23" i="82" s="1"/>
  <c r="T62" i="82" s="1"/>
  <c r="T67" i="82" s="1"/>
  <c r="J104" i="39"/>
  <c r="J97" i="39"/>
  <c r="J58" i="44"/>
  <c r="J106" i="48"/>
  <c r="I63" i="42"/>
  <c r="K97" i="46"/>
  <c r="L89" i="83"/>
  <c r="AE103" i="83"/>
  <c r="AE134" i="83" s="1"/>
  <c r="X103" i="83"/>
  <c r="X134" i="83" s="1"/>
  <c r="J61" i="80"/>
  <c r="G173" i="83"/>
  <c r="G182" i="83" s="1"/>
  <c r="J95" i="39"/>
  <c r="J106" i="39"/>
  <c r="I63" i="44"/>
  <c r="J95" i="48"/>
  <c r="J104" i="48"/>
  <c r="G64" i="43"/>
  <c r="G61" i="43" s="1"/>
  <c r="G46" i="41"/>
  <c r="G98" i="41" s="1"/>
  <c r="K104" i="46"/>
  <c r="K108" i="83"/>
  <c r="G46" i="36"/>
  <c r="J36" i="44"/>
  <c r="J113" i="44" s="1"/>
  <c r="J108" i="39"/>
  <c r="O61" i="80"/>
  <c r="K183" i="83"/>
  <c r="J108" i="48"/>
  <c r="J32" i="48"/>
  <c r="J112" i="48" s="1"/>
  <c r="G121" i="47"/>
  <c r="T110" i="83" s="1"/>
  <c r="T115" i="83" s="1"/>
  <c r="J116" i="39"/>
  <c r="J116" i="48"/>
  <c r="K46" i="47"/>
  <c r="Y103" i="83"/>
  <c r="Y134" i="83" s="1"/>
  <c r="T34" i="84"/>
  <c r="N183" i="83"/>
  <c r="L92" i="39"/>
  <c r="L26" i="39"/>
  <c r="L93" i="47"/>
  <c r="L26" i="47"/>
  <c r="L105" i="40"/>
  <c r="L97" i="40"/>
  <c r="L32" i="40"/>
  <c r="L112" i="40" s="1"/>
  <c r="L96" i="40"/>
  <c r="L95" i="40"/>
  <c r="L116" i="40"/>
  <c r="L121" i="40" s="1"/>
  <c r="L111" i="40"/>
  <c r="L104" i="40"/>
  <c r="L108" i="40"/>
  <c r="L106" i="40"/>
  <c r="L102" i="40"/>
  <c r="H95" i="41"/>
  <c r="I106" i="42"/>
  <c r="K136" i="41"/>
  <c r="L131" i="41"/>
  <c r="L136" i="41" s="1"/>
  <c r="L29" i="38"/>
  <c r="L35" i="38"/>
  <c r="V183" i="83"/>
  <c r="K269" i="37"/>
  <c r="L266" i="37"/>
  <c r="L269" i="37" s="1"/>
  <c r="K106" i="46"/>
  <c r="K102" i="46"/>
  <c r="K96" i="46"/>
  <c r="S89" i="83"/>
  <c r="T173" i="83"/>
  <c r="T182" i="83" s="1"/>
  <c r="U183" i="83" s="1"/>
  <c r="M183" i="83"/>
  <c r="L32" i="43"/>
  <c r="L112" i="43" s="1"/>
  <c r="L96" i="43"/>
  <c r="L108" i="43"/>
  <c r="L106" i="43"/>
  <c r="L116" i="43"/>
  <c r="L121" i="43" s="1"/>
  <c r="L104" i="43"/>
  <c r="L97" i="43"/>
  <c r="L105" i="43"/>
  <c r="L102" i="43"/>
  <c r="L111" i="43"/>
  <c r="L95" i="43"/>
  <c r="L35" i="40"/>
  <c r="L29" i="40"/>
  <c r="L35" i="43"/>
  <c r="L29" i="43"/>
  <c r="L60" i="37"/>
  <c r="L63" i="37"/>
  <c r="Q183" i="83"/>
  <c r="R183" i="83"/>
  <c r="I95" i="42"/>
  <c r="L29" i="45"/>
  <c r="L35" i="45"/>
  <c r="L93" i="3"/>
  <c r="L29" i="50"/>
  <c r="L35" i="50"/>
  <c r="L92" i="42"/>
  <c r="L26" i="42"/>
  <c r="K57" i="46"/>
  <c r="K100" i="46" s="1"/>
  <c r="L55" i="46"/>
  <c r="L57" i="46" s="1"/>
  <c r="K116" i="46"/>
  <c r="K121" i="46" s="1"/>
  <c r="K32" i="46"/>
  <c r="K112" i="46" s="1"/>
  <c r="K111" i="46"/>
  <c r="H173" i="83"/>
  <c r="H182" i="83" s="1"/>
  <c r="H183" i="83" s="1"/>
  <c r="L44" i="47"/>
  <c r="L45" i="47"/>
  <c r="L72" i="47"/>
  <c r="L77" i="47" s="1"/>
  <c r="L100" i="47"/>
  <c r="L47" i="47"/>
  <c r="L48" i="47"/>
  <c r="L70" i="41"/>
  <c r="L79" i="41"/>
  <c r="L76" i="41"/>
  <c r="L75" i="41" s="1"/>
  <c r="L35" i="36"/>
  <c r="L29" i="36"/>
  <c r="L93" i="48"/>
  <c r="L26" i="48"/>
  <c r="L93" i="44"/>
  <c r="L26" i="44"/>
  <c r="L116" i="36"/>
  <c r="L121" i="36" s="1"/>
  <c r="L102" i="36"/>
  <c r="L95" i="36"/>
  <c r="L105" i="36"/>
  <c r="L111" i="36"/>
  <c r="L97" i="36"/>
  <c r="L104" i="36"/>
  <c r="L106" i="36"/>
  <c r="L32" i="36"/>
  <c r="L112" i="36" s="1"/>
  <c r="L108" i="36"/>
  <c r="L96" i="36"/>
  <c r="H97" i="41"/>
  <c r="I36" i="47"/>
  <c r="I113" i="47" s="1"/>
  <c r="I108" i="42"/>
  <c r="I183" i="83"/>
  <c r="J183" i="83"/>
  <c r="L35" i="41"/>
  <c r="L29" i="41"/>
  <c r="K46" i="41"/>
  <c r="K95" i="46"/>
  <c r="K108" i="46"/>
  <c r="L106" i="37"/>
  <c r="L32" i="37"/>
  <c r="L112" i="37" s="1"/>
  <c r="L95" i="37"/>
  <c r="L96" i="37"/>
  <c r="L108" i="37"/>
  <c r="L111" i="37"/>
  <c r="L104" i="37"/>
  <c r="L116" i="37"/>
  <c r="L121" i="37" s="1"/>
  <c r="L102" i="37"/>
  <c r="L105" i="37"/>
  <c r="L97" i="37"/>
  <c r="L93" i="46"/>
  <c r="L26" i="46"/>
  <c r="I31" i="80"/>
  <c r="K31" i="80"/>
  <c r="AC44" i="84"/>
  <c r="X44" i="84"/>
  <c r="AE135" i="82"/>
  <c r="O45" i="82"/>
  <c r="U39" i="83"/>
  <c r="U43" i="83" s="1"/>
  <c r="U23" i="83" s="1"/>
  <c r="U62" i="83" s="1"/>
  <c r="U67" i="83" s="1"/>
  <c r="AB135" i="82"/>
  <c r="G45" i="82"/>
  <c r="G96" i="3"/>
  <c r="G34" i="84" s="1"/>
  <c r="G105" i="3"/>
  <c r="V31" i="80"/>
  <c r="J44" i="35"/>
  <c r="J40" i="35" s="1"/>
  <c r="H97" i="84"/>
  <c r="H250" i="83"/>
  <c r="Q250" i="83"/>
  <c r="Q97" i="84"/>
  <c r="M97" i="84"/>
  <c r="M250" i="83"/>
  <c r="L97" i="84"/>
  <c r="L250" i="83"/>
  <c r="P97" i="84"/>
  <c r="P250" i="83"/>
  <c r="R96" i="84"/>
  <c r="R249" i="83"/>
  <c r="U249" i="83"/>
  <c r="U96" i="84"/>
  <c r="Q96" i="84"/>
  <c r="Q249" i="83"/>
  <c r="P96" i="84"/>
  <c r="P249" i="83"/>
  <c r="H67" i="84"/>
  <c r="V66" i="84"/>
  <c r="L66" i="84"/>
  <c r="J60" i="84"/>
  <c r="G64" i="39"/>
  <c r="G61" i="39" s="1"/>
  <c r="K53" i="83"/>
  <c r="G64" i="41"/>
  <c r="G61" i="41" s="1"/>
  <c r="M53" i="83"/>
  <c r="G64" i="36"/>
  <c r="G61" i="36" s="1"/>
  <c r="H53" i="83"/>
  <c r="AA44" i="84"/>
  <c r="G77" i="39"/>
  <c r="K65" i="83"/>
  <c r="G77" i="36"/>
  <c r="H70" i="83" s="1"/>
  <c r="H65" i="83"/>
  <c r="J47" i="46"/>
  <c r="G77" i="48"/>
  <c r="S70" i="83" s="1"/>
  <c r="S65" i="83"/>
  <c r="G77" i="50"/>
  <c r="Q70" i="83" s="1"/>
  <c r="Q65" i="83"/>
  <c r="G77" i="46"/>
  <c r="U70" i="83" s="1"/>
  <c r="U65" i="83"/>
  <c r="G77" i="42"/>
  <c r="N65" i="83"/>
  <c r="S45" i="83"/>
  <c r="H45" i="83"/>
  <c r="K45" i="83"/>
  <c r="U45" i="83"/>
  <c r="AA103" i="83"/>
  <c r="AA134" i="83" s="1"/>
  <c r="S39" i="83"/>
  <c r="S43" i="83" s="1"/>
  <c r="G46" i="42"/>
  <c r="G98" i="42" s="1"/>
  <c r="N38" i="83"/>
  <c r="N39" i="83" s="1"/>
  <c r="N43" i="83" s="1"/>
  <c r="N23" i="83" s="1"/>
  <c r="N62" i="83" s="1"/>
  <c r="N67" i="83" s="1"/>
  <c r="W103" i="83"/>
  <c r="W134" i="83" s="1"/>
  <c r="AD103" i="83"/>
  <c r="AD134" i="83" s="1"/>
  <c r="W44" i="84"/>
  <c r="AD44" i="84"/>
  <c r="Z103" i="83"/>
  <c r="Z134" i="83" s="1"/>
  <c r="Z44" i="84"/>
  <c r="G111" i="50"/>
  <c r="G96" i="50"/>
  <c r="AC32" i="84"/>
  <c r="AC87" i="83"/>
  <c r="AA30" i="84"/>
  <c r="AA85" i="83"/>
  <c r="J96" i="43"/>
  <c r="J111" i="43"/>
  <c r="S47" i="84"/>
  <c r="S106" i="83"/>
  <c r="V43" i="84"/>
  <c r="V102" i="83"/>
  <c r="G121" i="43"/>
  <c r="P110" i="83" s="1"/>
  <c r="P115" i="83" s="1"/>
  <c r="P51" i="84"/>
  <c r="P56" i="84" s="1"/>
  <c r="I35" i="84"/>
  <c r="I90" i="83"/>
  <c r="G111" i="49"/>
  <c r="G96" i="49"/>
  <c r="Q30" i="84"/>
  <c r="Q85" i="83"/>
  <c r="G111" i="38"/>
  <c r="G96" i="38"/>
  <c r="I47" i="84"/>
  <c r="I106" i="83"/>
  <c r="I43" i="84"/>
  <c r="I102" i="83"/>
  <c r="H96" i="37"/>
  <c r="H111" i="37"/>
  <c r="G30" i="84"/>
  <c r="G85" i="83"/>
  <c r="Z32" i="84"/>
  <c r="Z87" i="83"/>
  <c r="X32" i="84"/>
  <c r="X87" i="83"/>
  <c r="Y32" i="84"/>
  <c r="Y87" i="83"/>
  <c r="AD30" i="84"/>
  <c r="AD85" i="83"/>
  <c r="AE30" i="84"/>
  <c r="AE85" i="83"/>
  <c r="J30" i="84"/>
  <c r="J85" i="83"/>
  <c r="X30" i="84"/>
  <c r="X85" i="83"/>
  <c r="W30" i="84"/>
  <c r="W85" i="83"/>
  <c r="J111" i="46"/>
  <c r="J96" i="46"/>
  <c r="S40" i="84"/>
  <c r="S99" i="83"/>
  <c r="T43" i="84"/>
  <c r="T102" i="83"/>
  <c r="T90" i="83"/>
  <c r="T35" i="84"/>
  <c r="J111" i="37"/>
  <c r="J96" i="37"/>
  <c r="O35" i="84"/>
  <c r="O90" i="83"/>
  <c r="P41" i="84"/>
  <c r="P100" i="83"/>
  <c r="L40" i="84"/>
  <c r="L99" i="83"/>
  <c r="U35" i="84"/>
  <c r="U90" i="83"/>
  <c r="U40" i="84"/>
  <c r="U99" i="83"/>
  <c r="I111" i="42"/>
  <c r="I96" i="42"/>
  <c r="U98" i="83"/>
  <c r="U39" i="84"/>
  <c r="L105" i="83"/>
  <c r="L46" i="84"/>
  <c r="S46" i="84"/>
  <c r="S49" i="84" s="1"/>
  <c r="S105" i="83"/>
  <c r="S108" i="83" s="1"/>
  <c r="J111" i="42"/>
  <c r="J96" i="42"/>
  <c r="K111" i="43"/>
  <c r="K96" i="43"/>
  <c r="N49" i="84"/>
  <c r="I34" i="84"/>
  <c r="I89" i="83"/>
  <c r="I40" i="84"/>
  <c r="I99" i="83"/>
  <c r="G121" i="37"/>
  <c r="I110" i="83" s="1"/>
  <c r="I115" i="83" s="1"/>
  <c r="I51" i="84"/>
  <c r="I56" i="84" s="1"/>
  <c r="Y30" i="84"/>
  <c r="Y85" i="83"/>
  <c r="L41" i="84"/>
  <c r="L100" i="83"/>
  <c r="T105" i="83"/>
  <c r="T46" i="84"/>
  <c r="J96" i="39"/>
  <c r="J111" i="39"/>
  <c r="K111" i="40"/>
  <c r="K96" i="40"/>
  <c r="I46" i="84"/>
  <c r="I105" i="83"/>
  <c r="AE32" i="84"/>
  <c r="AE87" i="83"/>
  <c r="T30" i="84"/>
  <c r="T85" i="83"/>
  <c r="G95" i="41"/>
  <c r="G121" i="44"/>
  <c r="O110" i="83" s="1"/>
  <c r="O115" i="83" s="1"/>
  <c r="O51" i="84"/>
  <c r="O56" i="84" s="1"/>
  <c r="P106" i="83"/>
  <c r="P47" i="84"/>
  <c r="P40" i="84"/>
  <c r="P99" i="83"/>
  <c r="L90" i="83"/>
  <c r="L35" i="84"/>
  <c r="L106" i="83"/>
  <c r="L47" i="84"/>
  <c r="I98" i="83"/>
  <c r="I39" i="84"/>
  <c r="H96" i="38"/>
  <c r="H111" i="38"/>
  <c r="AD32" i="84"/>
  <c r="AD87" i="83"/>
  <c r="AA32" i="84"/>
  <c r="AA87" i="83"/>
  <c r="L30" i="84"/>
  <c r="L85" i="83"/>
  <c r="U30" i="84"/>
  <c r="U85" i="83"/>
  <c r="AC30" i="84"/>
  <c r="AC85" i="83"/>
  <c r="O30" i="84"/>
  <c r="O85" i="83"/>
  <c r="M30" i="84"/>
  <c r="M85" i="83"/>
  <c r="K30" i="84"/>
  <c r="K85" i="83"/>
  <c r="I96" i="37"/>
  <c r="I111" i="37"/>
  <c r="J96" i="40"/>
  <c r="J111" i="40"/>
  <c r="S39" i="84"/>
  <c r="S98" i="83"/>
  <c r="T40" i="84"/>
  <c r="T99" i="83"/>
  <c r="V40" i="84"/>
  <c r="V99" i="83"/>
  <c r="O43" i="84"/>
  <c r="O102" i="83"/>
  <c r="T41" i="84"/>
  <c r="T100" i="83"/>
  <c r="O41" i="84"/>
  <c r="O100" i="83"/>
  <c r="S43" i="84"/>
  <c r="S102" i="83"/>
  <c r="H111" i="39"/>
  <c r="H96" i="39"/>
  <c r="P91" i="83"/>
  <c r="P36" i="84"/>
  <c r="P90" i="83"/>
  <c r="P35" i="84"/>
  <c r="I96" i="40"/>
  <c r="I111" i="40"/>
  <c r="G46" i="39"/>
  <c r="G99" i="39" s="1"/>
  <c r="K37" i="83"/>
  <c r="K39" i="83" s="1"/>
  <c r="K43" i="83" s="1"/>
  <c r="I111" i="39"/>
  <c r="I96" i="39"/>
  <c r="L39" i="84"/>
  <c r="L98" i="83"/>
  <c r="U47" i="84"/>
  <c r="U106" i="83"/>
  <c r="P43" i="84"/>
  <c r="P102" i="83"/>
  <c r="S41" i="84"/>
  <c r="S100" i="83"/>
  <c r="O46" i="84"/>
  <c r="O105" i="83"/>
  <c r="V46" i="84"/>
  <c r="V105" i="83"/>
  <c r="P105" i="83"/>
  <c r="P108" i="83" s="1"/>
  <c r="P46" i="84"/>
  <c r="J96" i="48"/>
  <c r="J111" i="48"/>
  <c r="K111" i="37"/>
  <c r="K96" i="37"/>
  <c r="K49" i="84"/>
  <c r="M49" i="84"/>
  <c r="I41" i="84"/>
  <c r="I100" i="83"/>
  <c r="AB30" i="84"/>
  <c r="AB85" i="83"/>
  <c r="Z85" i="83"/>
  <c r="Z30" i="84"/>
  <c r="J96" i="47"/>
  <c r="J111" i="47"/>
  <c r="T106" i="83"/>
  <c r="T47" i="84"/>
  <c r="I30" i="84"/>
  <c r="I85" i="83"/>
  <c r="O47" i="84"/>
  <c r="O106" i="83"/>
  <c r="G121" i="45"/>
  <c r="V110" i="83" s="1"/>
  <c r="V115" i="83" s="1"/>
  <c r="V51" i="84"/>
  <c r="V56" i="84" s="1"/>
  <c r="W32" i="84"/>
  <c r="W87" i="83"/>
  <c r="AB32" i="84"/>
  <c r="AB87" i="83"/>
  <c r="S30" i="84"/>
  <c r="S85" i="83"/>
  <c r="P30" i="84"/>
  <c r="P85" i="83"/>
  <c r="N30" i="84"/>
  <c r="N85" i="83"/>
  <c r="V30" i="84"/>
  <c r="V85" i="83"/>
  <c r="R30" i="84"/>
  <c r="R85" i="83"/>
  <c r="I46" i="41"/>
  <c r="I98" i="41" s="1"/>
  <c r="S35" i="84"/>
  <c r="S90" i="83"/>
  <c r="T39" i="84"/>
  <c r="T98" i="83"/>
  <c r="V98" i="83"/>
  <c r="V39" i="84"/>
  <c r="O40" i="84"/>
  <c r="O99" i="83"/>
  <c r="V47" i="84"/>
  <c r="V106" i="83"/>
  <c r="L43" i="84"/>
  <c r="L102" i="83"/>
  <c r="G121" i="40"/>
  <c r="L110" i="83" s="1"/>
  <c r="L115" i="83" s="1"/>
  <c r="L51" i="84"/>
  <c r="L56" i="84" s="1"/>
  <c r="V41" i="84"/>
  <c r="V100" i="83"/>
  <c r="H96" i="41"/>
  <c r="H111" i="41"/>
  <c r="U43" i="84"/>
  <c r="U102" i="83"/>
  <c r="G121" i="46"/>
  <c r="U110" i="83" s="1"/>
  <c r="U115" i="83" s="1"/>
  <c r="U51" i="84"/>
  <c r="U56" i="84" s="1"/>
  <c r="U41" i="84"/>
  <c r="U100" i="83"/>
  <c r="U46" i="84"/>
  <c r="U49" i="84" s="1"/>
  <c r="U105" i="83"/>
  <c r="O39" i="84"/>
  <c r="O98" i="83"/>
  <c r="V90" i="83"/>
  <c r="V35" i="84"/>
  <c r="P39" i="84"/>
  <c r="P98" i="83"/>
  <c r="J96" i="44"/>
  <c r="J111" i="44"/>
  <c r="M108" i="83"/>
  <c r="H39" i="84"/>
  <c r="H98" i="83"/>
  <c r="G121" i="36"/>
  <c r="H110" i="83" s="1"/>
  <c r="H115" i="83" s="1"/>
  <c r="H51" i="84"/>
  <c r="H56" i="84" s="1"/>
  <c r="H106" i="83"/>
  <c r="H47" i="84"/>
  <c r="G69" i="80"/>
  <c r="G68" i="80"/>
  <c r="G227" i="83"/>
  <c r="H25" i="83"/>
  <c r="F177" i="61"/>
  <c r="G191" i="61"/>
  <c r="G49" i="1" s="1"/>
  <c r="F49" i="1"/>
  <c r="F51" i="1" s="1"/>
  <c r="G81" i="61"/>
  <c r="G176" i="61" s="1"/>
  <c r="H92" i="83"/>
  <c r="H43" i="83"/>
  <c r="H102" i="83"/>
  <c r="J96" i="36"/>
  <c r="H90" i="83"/>
  <c r="H35" i="84"/>
  <c r="I96" i="36"/>
  <c r="H34" i="84"/>
  <c r="H89" i="83"/>
  <c r="H99" i="83"/>
  <c r="H100" i="83"/>
  <c r="H96" i="36"/>
  <c r="H30" i="84"/>
  <c r="H85" i="83"/>
  <c r="K96" i="36"/>
  <c r="K70" i="83"/>
  <c r="N70" i="83"/>
  <c r="M70" i="82"/>
  <c r="T70" i="82"/>
  <c r="K70" i="82"/>
  <c r="H70" i="82"/>
  <c r="X135" i="82"/>
  <c r="K109" i="74"/>
  <c r="K140" i="74" s="1"/>
  <c r="L141" i="74" s="1"/>
  <c r="L249" i="74" s="1"/>
  <c r="L252" i="74" s="1"/>
  <c r="L260" i="74" s="1"/>
  <c r="L273" i="74" s="1"/>
  <c r="L274" i="74" s="1"/>
  <c r="N31" i="80"/>
  <c r="N85" i="82"/>
  <c r="K109" i="63"/>
  <c r="K140" i="63" s="1"/>
  <c r="L141" i="63" s="1"/>
  <c r="L249" i="63" s="1"/>
  <c r="L252" i="63" s="1"/>
  <c r="L260" i="63" s="1"/>
  <c r="L273" i="63" s="1"/>
  <c r="L274" i="63" s="1"/>
  <c r="K109" i="70"/>
  <c r="K140" i="70" s="1"/>
  <c r="L141" i="70" s="1"/>
  <c r="L249" i="70" s="1"/>
  <c r="L252" i="70" s="1"/>
  <c r="L260" i="70" s="1"/>
  <c r="L273" i="70" s="1"/>
  <c r="L274" i="70" s="1"/>
  <c r="K109" i="73"/>
  <c r="K140" i="73" s="1"/>
  <c r="L141" i="73" s="1"/>
  <c r="L249" i="73" s="1"/>
  <c r="L252" i="73" s="1"/>
  <c r="L260" i="73" s="1"/>
  <c r="L273" i="73" s="1"/>
  <c r="L274" i="73" s="1"/>
  <c r="K109" i="75"/>
  <c r="K140" i="75" s="1"/>
  <c r="L141" i="75" s="1"/>
  <c r="L249" i="75" s="1"/>
  <c r="L252" i="75" s="1"/>
  <c r="L260" i="75" s="1"/>
  <c r="L273" i="75" s="1"/>
  <c r="L274" i="75" s="1"/>
  <c r="K109" i="76"/>
  <c r="K140" i="76" s="1"/>
  <c r="L141" i="76" s="1"/>
  <c r="L249" i="76" s="1"/>
  <c r="L252" i="76" s="1"/>
  <c r="L260" i="76" s="1"/>
  <c r="L273" i="76" s="1"/>
  <c r="L274" i="76" s="1"/>
  <c r="O30" i="35"/>
  <c r="O31" i="35"/>
  <c r="O35" i="35"/>
  <c r="O34" i="35"/>
  <c r="K109" i="71"/>
  <c r="K140" i="71" s="1"/>
  <c r="L141" i="71" s="1"/>
  <c r="L249" i="71" s="1"/>
  <c r="L252" i="71" s="1"/>
  <c r="L260" i="71" s="1"/>
  <c r="L273" i="71" s="1"/>
  <c r="L274" i="71" s="1"/>
  <c r="K109" i="69"/>
  <c r="K140" i="69" s="1"/>
  <c r="L141" i="69" s="1"/>
  <c r="L249" i="69" s="1"/>
  <c r="L252" i="69" s="1"/>
  <c r="L260" i="69" s="1"/>
  <c r="L273" i="69" s="1"/>
  <c r="L274" i="69" s="1"/>
  <c r="K109" i="72"/>
  <c r="K140" i="72" s="1"/>
  <c r="L141" i="72" s="1"/>
  <c r="L249" i="72" s="1"/>
  <c r="L252" i="72" s="1"/>
  <c r="L260" i="72" s="1"/>
  <c r="L273" i="72" s="1"/>
  <c r="L274" i="72" s="1"/>
  <c r="K26" i="39"/>
  <c r="K105" i="39" s="1"/>
  <c r="K99" i="47"/>
  <c r="K98" i="47"/>
  <c r="K71" i="47"/>
  <c r="K79" i="47" s="1"/>
  <c r="K63" i="37"/>
  <c r="K60" i="37"/>
  <c r="T61" i="80"/>
  <c r="K29" i="38"/>
  <c r="K35" i="38"/>
  <c r="J60" i="44"/>
  <c r="K58" i="44"/>
  <c r="L58" i="44" s="1"/>
  <c r="J269" i="38"/>
  <c r="K267" i="38"/>
  <c r="J100" i="46"/>
  <c r="J35" i="37"/>
  <c r="K28" i="37"/>
  <c r="L28" i="37" s="1"/>
  <c r="J26" i="41"/>
  <c r="J105" i="41" s="1"/>
  <c r="K25" i="41"/>
  <c r="L25" i="41" s="1"/>
  <c r="K52" i="41"/>
  <c r="K49" i="41"/>
  <c r="K53" i="41" s="1"/>
  <c r="K50" i="41" s="1"/>
  <c r="K97" i="40"/>
  <c r="K106" i="40"/>
  <c r="K32" i="40"/>
  <c r="K112" i="40" s="1"/>
  <c r="K108" i="40"/>
  <c r="K116" i="40"/>
  <c r="K121" i="40" s="1"/>
  <c r="K104" i="40"/>
  <c r="K95" i="40"/>
  <c r="K102" i="40"/>
  <c r="K26" i="44"/>
  <c r="K105" i="44" s="1"/>
  <c r="J269" i="50"/>
  <c r="K267" i="50"/>
  <c r="J57" i="42"/>
  <c r="J100" i="42" s="1"/>
  <c r="K55" i="42"/>
  <c r="K26" i="42"/>
  <c r="K105" i="42" s="1"/>
  <c r="K29" i="36"/>
  <c r="K35" i="36"/>
  <c r="K35" i="45"/>
  <c r="K29" i="45"/>
  <c r="J45" i="46"/>
  <c r="J46" i="46" s="1"/>
  <c r="J71" i="46" s="1"/>
  <c r="J79" i="46" s="1"/>
  <c r="J48" i="46"/>
  <c r="K35" i="50"/>
  <c r="K29" i="50"/>
  <c r="K26" i="48"/>
  <c r="K105" i="48" s="1"/>
  <c r="K98" i="41"/>
  <c r="K99" i="41"/>
  <c r="K71" i="41"/>
  <c r="K79" i="41" s="1"/>
  <c r="K106" i="36"/>
  <c r="K32" i="36"/>
  <c r="K112" i="36" s="1"/>
  <c r="K108" i="36"/>
  <c r="K116" i="36"/>
  <c r="K121" i="36" s="1"/>
  <c r="K104" i="36"/>
  <c r="K95" i="36"/>
  <c r="K97" i="36"/>
  <c r="I57" i="42"/>
  <c r="I64" i="42" s="1"/>
  <c r="I61" i="42" s="1"/>
  <c r="K35" i="40"/>
  <c r="K29" i="40"/>
  <c r="J230" i="43"/>
  <c r="J257" i="43" s="1"/>
  <c r="K225" i="43"/>
  <c r="K35" i="43"/>
  <c r="K29" i="43"/>
  <c r="K35" i="41"/>
  <c r="K29" i="41"/>
  <c r="J269" i="44"/>
  <c r="K267" i="44"/>
  <c r="K36" i="43"/>
  <c r="J269" i="40"/>
  <c r="K266" i="40"/>
  <c r="K45" i="46"/>
  <c r="K52" i="47"/>
  <c r="K49" i="47"/>
  <c r="K53" i="47" s="1"/>
  <c r="K50" i="47" s="1"/>
  <c r="K104" i="37"/>
  <c r="K108" i="37"/>
  <c r="K102" i="37"/>
  <c r="K106" i="37"/>
  <c r="K32" i="37"/>
  <c r="K112" i="37" s="1"/>
  <c r="K95" i="37"/>
  <c r="K97" i="37"/>
  <c r="K116" i="37"/>
  <c r="K121" i="37" s="1"/>
  <c r="K102" i="43"/>
  <c r="K104" i="43"/>
  <c r="K108" i="43"/>
  <c r="K32" i="43"/>
  <c r="K112" i="43" s="1"/>
  <c r="K116" i="43"/>
  <c r="K121" i="43" s="1"/>
  <c r="K95" i="43"/>
  <c r="K97" i="43"/>
  <c r="K106" i="43"/>
  <c r="K61" i="80"/>
  <c r="Q61" i="80"/>
  <c r="U61" i="80"/>
  <c r="N61" i="80"/>
  <c r="I45" i="82"/>
  <c r="S45" i="82"/>
  <c r="P45" i="82"/>
  <c r="R45" i="82"/>
  <c r="Q45" i="82"/>
  <c r="M61" i="80"/>
  <c r="P61" i="80"/>
  <c r="G38" i="82"/>
  <c r="G39" i="82" s="1"/>
  <c r="G92" i="82" s="1"/>
  <c r="Q102" i="82"/>
  <c r="Q44" i="80"/>
  <c r="G90" i="82"/>
  <c r="K90" i="82"/>
  <c r="K36" i="80"/>
  <c r="H106" i="82"/>
  <c r="H48" i="80"/>
  <c r="O106" i="82"/>
  <c r="O48" i="80"/>
  <c r="H110" i="82"/>
  <c r="H115" i="82" s="1"/>
  <c r="H52" i="80"/>
  <c r="H57" i="80" s="1"/>
  <c r="P98" i="82"/>
  <c r="P40" i="80"/>
  <c r="K105" i="82"/>
  <c r="K47" i="80"/>
  <c r="R65" i="82"/>
  <c r="Q106" i="82"/>
  <c r="Q108" i="82" s="1"/>
  <c r="Q48" i="80"/>
  <c r="Q50" i="80" s="1"/>
  <c r="Q99" i="82"/>
  <c r="Q41" i="80"/>
  <c r="Q110" i="82"/>
  <c r="Q115" i="82" s="1"/>
  <c r="Q52" i="80"/>
  <c r="Q57" i="80" s="1"/>
  <c r="G44" i="80"/>
  <c r="G102" i="82"/>
  <c r="G42" i="80"/>
  <c r="G100" i="82"/>
  <c r="I109" i="73"/>
  <c r="H59" i="80"/>
  <c r="H61" i="80" s="1"/>
  <c r="J116" i="36"/>
  <c r="H89" i="82"/>
  <c r="H35" i="80"/>
  <c r="H99" i="82"/>
  <c r="H41" i="80"/>
  <c r="L45" i="82"/>
  <c r="S100" i="82"/>
  <c r="S42" i="80"/>
  <c r="S90" i="82"/>
  <c r="S36" i="80"/>
  <c r="J116" i="40"/>
  <c r="J121" i="40" s="1"/>
  <c r="P100" i="82"/>
  <c r="P42" i="80"/>
  <c r="K98" i="82"/>
  <c r="K40" i="80"/>
  <c r="J45" i="82"/>
  <c r="V65" i="82"/>
  <c r="J116" i="37"/>
  <c r="J89" i="82"/>
  <c r="J35" i="80"/>
  <c r="J110" i="82"/>
  <c r="J115" i="82" s="1"/>
  <c r="J52" i="80"/>
  <c r="J57" i="80" s="1"/>
  <c r="J106" i="82"/>
  <c r="J48" i="80"/>
  <c r="J50" i="80" s="1"/>
  <c r="O90" i="82"/>
  <c r="O36" i="80"/>
  <c r="H95" i="39"/>
  <c r="U42" i="82"/>
  <c r="U40" i="82"/>
  <c r="U45" i="82" s="1"/>
  <c r="Q39" i="82"/>
  <c r="U38" i="82"/>
  <c r="U39" i="82" s="1"/>
  <c r="AA135" i="82"/>
  <c r="S110" i="82"/>
  <c r="S115" i="82" s="1"/>
  <c r="S52" i="80"/>
  <c r="S57" i="80" s="1"/>
  <c r="K110" i="82"/>
  <c r="K115" i="82" s="1"/>
  <c r="K52" i="80"/>
  <c r="K57" i="80" s="1"/>
  <c r="H100" i="82"/>
  <c r="H42" i="80"/>
  <c r="Q90" i="82"/>
  <c r="Q36" i="80"/>
  <c r="H90" i="82"/>
  <c r="H36" i="80"/>
  <c r="S106" i="82"/>
  <c r="S48" i="80"/>
  <c r="N37" i="82"/>
  <c r="N39" i="82" s="1"/>
  <c r="Q65" i="82"/>
  <c r="G40" i="80"/>
  <c r="G98" i="82"/>
  <c r="J116" i="43"/>
  <c r="I65" i="82"/>
  <c r="P90" i="82"/>
  <c r="P36" i="80"/>
  <c r="L65" i="82"/>
  <c r="S102" i="82"/>
  <c r="S44" i="80"/>
  <c r="S89" i="82"/>
  <c r="S35" i="80"/>
  <c r="P99" i="82"/>
  <c r="P41" i="80"/>
  <c r="P89" i="82"/>
  <c r="P35" i="80"/>
  <c r="J116" i="46"/>
  <c r="R61" i="80"/>
  <c r="K89" i="82"/>
  <c r="K35" i="80"/>
  <c r="K99" i="82"/>
  <c r="K41" i="80"/>
  <c r="S65" i="82"/>
  <c r="J102" i="82"/>
  <c r="J44" i="80"/>
  <c r="J90" i="82"/>
  <c r="J36" i="80"/>
  <c r="N65" i="82"/>
  <c r="J99" i="82"/>
  <c r="J41" i="80"/>
  <c r="O98" i="82"/>
  <c r="O40" i="80"/>
  <c r="O110" i="82"/>
  <c r="O115" i="82" s="1"/>
  <c r="O52" i="80"/>
  <c r="O57" i="80" s="1"/>
  <c r="O99" i="82"/>
  <c r="O41" i="80"/>
  <c r="I116" i="40"/>
  <c r="I121" i="40" s="1"/>
  <c r="U65" i="82"/>
  <c r="K39" i="82"/>
  <c r="H116" i="41"/>
  <c r="H121" i="41" s="1"/>
  <c r="O105" i="82"/>
  <c r="O47" i="80"/>
  <c r="Z135" i="82"/>
  <c r="G65" i="82"/>
  <c r="S99" i="82"/>
  <c r="S41" i="80"/>
  <c r="P110" i="82"/>
  <c r="P115" i="82" s="1"/>
  <c r="P52" i="80"/>
  <c r="P57" i="80" s="1"/>
  <c r="P102" i="82"/>
  <c r="P44" i="80"/>
  <c r="J65" i="82"/>
  <c r="J100" i="82"/>
  <c r="J42" i="80"/>
  <c r="O100" i="82"/>
  <c r="O42" i="80"/>
  <c r="S105" i="82"/>
  <c r="S47" i="80"/>
  <c r="Q98" i="82"/>
  <c r="Q40" i="80"/>
  <c r="Q100" i="82"/>
  <c r="Q42" i="80"/>
  <c r="Q89" i="82"/>
  <c r="Q35" i="80"/>
  <c r="G41" i="80"/>
  <c r="G99" i="82"/>
  <c r="H92" i="38"/>
  <c r="S61" i="80"/>
  <c r="L60" i="80"/>
  <c r="L61" i="80" s="1"/>
  <c r="J116" i="47"/>
  <c r="H102" i="82"/>
  <c r="H44" i="80"/>
  <c r="S98" i="82"/>
  <c r="S40" i="80"/>
  <c r="H98" i="82"/>
  <c r="H40" i="80"/>
  <c r="P106" i="82"/>
  <c r="P48" i="80"/>
  <c r="K100" i="82"/>
  <c r="K42" i="80"/>
  <c r="K102" i="82"/>
  <c r="K44" i="80"/>
  <c r="O65" i="82"/>
  <c r="P65" i="82"/>
  <c r="J98" i="82"/>
  <c r="J40" i="80"/>
  <c r="O102" i="82"/>
  <c r="O44" i="80"/>
  <c r="I95" i="39"/>
  <c r="P39" i="82"/>
  <c r="I116" i="42"/>
  <c r="T64" i="82"/>
  <c r="T63" i="82" s="1"/>
  <c r="J36" i="49"/>
  <c r="J113" i="49" s="1"/>
  <c r="K106" i="82"/>
  <c r="K48" i="80"/>
  <c r="P105" i="82"/>
  <c r="P47" i="80"/>
  <c r="J108" i="82"/>
  <c r="O89" i="82"/>
  <c r="O35" i="80"/>
  <c r="G48" i="80"/>
  <c r="G52" i="80"/>
  <c r="G57" i="80" s="1"/>
  <c r="I97" i="40"/>
  <c r="I36" i="48"/>
  <c r="I113" i="48" s="1"/>
  <c r="I108" i="36"/>
  <c r="J60" i="37"/>
  <c r="J58" i="45"/>
  <c r="I63" i="46"/>
  <c r="I42" i="82"/>
  <c r="I46" i="82" s="1"/>
  <c r="I43" i="82" s="1"/>
  <c r="I24" i="82" s="1"/>
  <c r="I23" i="82" s="1"/>
  <c r="I62" i="82" s="1"/>
  <c r="I67" i="82" s="1"/>
  <c r="I95" i="40"/>
  <c r="J58" i="42"/>
  <c r="G49" i="42"/>
  <c r="T22" i="80"/>
  <c r="L42" i="82"/>
  <c r="L46" i="82" s="1"/>
  <c r="L43" i="82" s="1"/>
  <c r="L24" i="82" s="1"/>
  <c r="L23" i="82" s="1"/>
  <c r="L62" i="82" s="1"/>
  <c r="L67" i="82" s="1"/>
  <c r="H106" i="41"/>
  <c r="G52" i="42"/>
  <c r="I106" i="40"/>
  <c r="I49" i="41"/>
  <c r="I108" i="40"/>
  <c r="I32" i="40"/>
  <c r="I112" i="40" s="1"/>
  <c r="I104" i="42"/>
  <c r="G52" i="39"/>
  <c r="H108" i="41"/>
  <c r="H32" i="41"/>
  <c r="H112" i="41" s="1"/>
  <c r="I29" i="37"/>
  <c r="I36" i="42"/>
  <c r="I113" i="42" s="1"/>
  <c r="I104" i="40"/>
  <c r="I97" i="42"/>
  <c r="I32" i="42"/>
  <c r="I112" i="42" s="1"/>
  <c r="J52" i="41"/>
  <c r="H49" i="42"/>
  <c r="J46" i="41"/>
  <c r="J71" i="41" s="1"/>
  <c r="J79" i="41" s="1"/>
  <c r="G49" i="48"/>
  <c r="S42" i="83" s="1"/>
  <c r="I63" i="45"/>
  <c r="I266" i="42"/>
  <c r="J266" i="42" s="1"/>
  <c r="G49" i="46"/>
  <c r="U42" i="83" s="1"/>
  <c r="O42" i="82"/>
  <c r="O46" i="82" s="1"/>
  <c r="O43" i="82" s="1"/>
  <c r="O24" i="82" s="1"/>
  <c r="O23" i="82" s="1"/>
  <c r="O62" i="82" s="1"/>
  <c r="O67" i="82" s="1"/>
  <c r="V42" i="82"/>
  <c r="V46" i="82" s="1"/>
  <c r="V43" i="82" s="1"/>
  <c r="V24" i="82" s="1"/>
  <c r="V23" i="82" s="1"/>
  <c r="V62" i="82" s="1"/>
  <c r="V67" i="82" s="1"/>
  <c r="G98" i="47"/>
  <c r="Q42" i="82"/>
  <c r="Q46" i="82" s="1"/>
  <c r="Q43" i="82" s="1"/>
  <c r="Q24" i="82" s="1"/>
  <c r="Q23" i="82" s="1"/>
  <c r="Q62" i="82" s="1"/>
  <c r="Q67" i="82" s="1"/>
  <c r="F20" i="1"/>
  <c r="J58" i="46"/>
  <c r="G129" i="3"/>
  <c r="I35" i="37"/>
  <c r="I36" i="40"/>
  <c r="I113" i="40" s="1"/>
  <c r="I36" i="39"/>
  <c r="I113" i="39" s="1"/>
  <c r="I49" i="46"/>
  <c r="G49" i="39"/>
  <c r="I60" i="40"/>
  <c r="J58" i="40"/>
  <c r="K58" i="40" s="1"/>
  <c r="L58" i="40" s="1"/>
  <c r="I63" i="40"/>
  <c r="I58" i="43"/>
  <c r="H60" i="43"/>
  <c r="H64" i="43" s="1"/>
  <c r="H61" i="43" s="1"/>
  <c r="H63" i="43"/>
  <c r="S42" i="82"/>
  <c r="S46" i="82" s="1"/>
  <c r="S43" i="82" s="1"/>
  <c r="S24" i="82" s="1"/>
  <c r="S23" i="82" s="1"/>
  <c r="S62" i="82" s="1"/>
  <c r="S67" i="82" s="1"/>
  <c r="I60" i="38"/>
  <c r="J58" i="38"/>
  <c r="K58" i="38" s="1"/>
  <c r="L58" i="38" s="1"/>
  <c r="I58" i="39"/>
  <c r="H60" i="39"/>
  <c r="H64" i="39" s="1"/>
  <c r="H61" i="39" s="1"/>
  <c r="H63" i="41"/>
  <c r="H60" i="41"/>
  <c r="H64" i="41" s="1"/>
  <c r="H61" i="41" s="1"/>
  <c r="P42" i="82"/>
  <c r="I63" i="41"/>
  <c r="I60" i="41"/>
  <c r="I64" i="41" s="1"/>
  <c r="I61" i="41" s="1"/>
  <c r="G52" i="36"/>
  <c r="G49" i="36"/>
  <c r="I60" i="47"/>
  <c r="I64" i="47" s="1"/>
  <c r="I61" i="47" s="1"/>
  <c r="I63" i="47"/>
  <c r="J58" i="47"/>
  <c r="K58" i="47" s="1"/>
  <c r="L58" i="47" s="1"/>
  <c r="R42" i="82"/>
  <c r="R46" i="82" s="1"/>
  <c r="R43" i="82" s="1"/>
  <c r="R24" i="82" s="1"/>
  <c r="R23" i="82" s="1"/>
  <c r="R62" i="82" s="1"/>
  <c r="R67" i="82" s="1"/>
  <c r="H48" i="36"/>
  <c r="I58" i="48"/>
  <c r="I60" i="48" s="1"/>
  <c r="H60" i="48"/>
  <c r="H64" i="48" s="1"/>
  <c r="H61" i="48" s="1"/>
  <c r="G138" i="38"/>
  <c r="J42" i="82"/>
  <c r="J46" i="82" s="1"/>
  <c r="J43" i="82" s="1"/>
  <c r="J24" i="82" s="1"/>
  <c r="J23" i="82" s="1"/>
  <c r="J62" i="82" s="1"/>
  <c r="J67" i="82" s="1"/>
  <c r="K42" i="82"/>
  <c r="I60" i="50"/>
  <c r="I63" i="50"/>
  <c r="J58" i="50"/>
  <c r="K58" i="50" s="1"/>
  <c r="L58" i="50" s="1"/>
  <c r="I60" i="49"/>
  <c r="J58" i="49"/>
  <c r="K58" i="49" s="1"/>
  <c r="L58" i="49" s="1"/>
  <c r="I58" i="3"/>
  <c r="H60" i="3"/>
  <c r="G71" i="47"/>
  <c r="G79" i="47" s="1"/>
  <c r="H32" i="39"/>
  <c r="H112" i="39" s="1"/>
  <c r="I106" i="37"/>
  <c r="I116" i="37"/>
  <c r="I116" i="36"/>
  <c r="I116" i="39"/>
  <c r="G50" i="1"/>
  <c r="J136" i="41"/>
  <c r="I136" i="41"/>
  <c r="H46" i="41"/>
  <c r="H48" i="39"/>
  <c r="Q64" i="82"/>
  <c r="H45" i="39"/>
  <c r="H45" i="36"/>
  <c r="H46" i="36" s="1"/>
  <c r="H99" i="36" s="1"/>
  <c r="H47" i="48"/>
  <c r="H52" i="46"/>
  <c r="G53" i="47"/>
  <c r="G50" i="47" s="1"/>
  <c r="G31" i="47" s="1"/>
  <c r="G30" i="47" s="1"/>
  <c r="H72" i="48"/>
  <c r="H77" i="48" s="1"/>
  <c r="H47" i="36"/>
  <c r="H100" i="36"/>
  <c r="H46" i="46"/>
  <c r="H98" i="46" s="1"/>
  <c r="I108" i="39"/>
  <c r="G71" i="43"/>
  <c r="G79" i="43" s="1"/>
  <c r="I106" i="39"/>
  <c r="I97" i="39"/>
  <c r="G99" i="43"/>
  <c r="I104" i="39"/>
  <c r="H116" i="39"/>
  <c r="H121" i="39" s="1"/>
  <c r="M22" i="80"/>
  <c r="U64" i="82"/>
  <c r="J58" i="41"/>
  <c r="H35" i="37"/>
  <c r="H48" i="48"/>
  <c r="H106" i="39"/>
  <c r="H104" i="39"/>
  <c r="H136" i="45"/>
  <c r="J29" i="37"/>
  <c r="J267" i="45"/>
  <c r="I269" i="45"/>
  <c r="H29" i="37"/>
  <c r="H47" i="39"/>
  <c r="H97" i="39"/>
  <c r="H108" i="39"/>
  <c r="G53" i="43"/>
  <c r="G50" i="43" s="1"/>
  <c r="G31" i="43" s="1"/>
  <c r="G30" i="43" s="1"/>
  <c r="H46" i="42"/>
  <c r="J109" i="63"/>
  <c r="J109" i="73"/>
  <c r="I97" i="36"/>
  <c r="I104" i="36"/>
  <c r="I32" i="36"/>
  <c r="I112" i="36" s="1"/>
  <c r="I95" i="36"/>
  <c r="I106" i="36"/>
  <c r="G25" i="1"/>
  <c r="M64" i="82"/>
  <c r="M63" i="82" s="1"/>
  <c r="G47" i="50"/>
  <c r="Q40" i="83" s="1"/>
  <c r="H72" i="36"/>
  <c r="H77" i="36" s="1"/>
  <c r="G138" i="45"/>
  <c r="I22" i="80"/>
  <c r="I46" i="46"/>
  <c r="F117" i="61"/>
  <c r="J109" i="75"/>
  <c r="I109" i="63"/>
  <c r="H92" i="36"/>
  <c r="G100" i="3"/>
  <c r="J28" i="47"/>
  <c r="K28" i="47" s="1"/>
  <c r="L28" i="47" s="1"/>
  <c r="I35" i="47"/>
  <c r="I29" i="47"/>
  <c r="H129" i="40"/>
  <c r="I126" i="40"/>
  <c r="H57" i="50"/>
  <c r="H45" i="50" s="1"/>
  <c r="I56" i="50"/>
  <c r="H230" i="44"/>
  <c r="H257" i="44" s="1"/>
  <c r="I224" i="44"/>
  <c r="H217" i="46"/>
  <c r="H256" i="46" s="1"/>
  <c r="I207" i="46"/>
  <c r="I25" i="38"/>
  <c r="G19" i="1"/>
  <c r="H129" i="45"/>
  <c r="I126" i="45"/>
  <c r="J104" i="41"/>
  <c r="I53" i="47"/>
  <c r="I50" i="47" s="1"/>
  <c r="G180" i="50"/>
  <c r="H177" i="50"/>
  <c r="H223" i="3"/>
  <c r="G230" i="3"/>
  <c r="I55" i="40"/>
  <c r="H57" i="40"/>
  <c r="H146" i="38"/>
  <c r="G152" i="38"/>
  <c r="I58" i="36"/>
  <c r="I60" i="36" s="1"/>
  <c r="H63" i="36"/>
  <c r="H64" i="36"/>
  <c r="H61" i="36" s="1"/>
  <c r="J36" i="50"/>
  <c r="J113" i="50" s="1"/>
  <c r="J36" i="3"/>
  <c r="J113" i="3" s="1"/>
  <c r="I78" i="61"/>
  <c r="H80" i="61"/>
  <c r="H146" i="39"/>
  <c r="G152" i="39"/>
  <c r="H195" i="50"/>
  <c r="G200" i="50"/>
  <c r="H182" i="40"/>
  <c r="G187" i="40"/>
  <c r="G189" i="40" s="1"/>
  <c r="H269" i="36"/>
  <c r="I266" i="36"/>
  <c r="J267" i="43"/>
  <c r="I269" i="43"/>
  <c r="H182" i="37"/>
  <c r="G187" i="37"/>
  <c r="I55" i="38"/>
  <c r="H57" i="38"/>
  <c r="H131" i="39"/>
  <c r="G136" i="39"/>
  <c r="J28" i="39"/>
  <c r="K28" i="39" s="1"/>
  <c r="L28" i="39" s="1"/>
  <c r="I35" i="39"/>
  <c r="I29" i="39"/>
  <c r="H177" i="44"/>
  <c r="G180" i="44"/>
  <c r="I136" i="3"/>
  <c r="J131" i="3"/>
  <c r="H177" i="47"/>
  <c r="G180" i="47"/>
  <c r="G64" i="37"/>
  <c r="G61" i="37" s="1"/>
  <c r="G100" i="37"/>
  <c r="G47" i="37"/>
  <c r="I40" i="83" s="1"/>
  <c r="G44" i="37"/>
  <c r="I37" i="83" s="1"/>
  <c r="G72" i="37"/>
  <c r="G45" i="37"/>
  <c r="I38" i="83" s="1"/>
  <c r="G48" i="37"/>
  <c r="I41" i="83" s="1"/>
  <c r="J95" i="40"/>
  <c r="J104" i="40"/>
  <c r="J32" i="40"/>
  <c r="J112" i="40" s="1"/>
  <c r="J108" i="40"/>
  <c r="J106" i="40"/>
  <c r="J97" i="40"/>
  <c r="I36" i="45"/>
  <c r="I113" i="45" s="1"/>
  <c r="I55" i="45"/>
  <c r="H57" i="45"/>
  <c r="H64" i="45" s="1"/>
  <c r="H61" i="45" s="1"/>
  <c r="H182" i="48"/>
  <c r="G187" i="48"/>
  <c r="H180" i="40"/>
  <c r="I178" i="40"/>
  <c r="H146" i="41"/>
  <c r="G152" i="41"/>
  <c r="G136" i="50"/>
  <c r="Q59" i="84" s="1"/>
  <c r="H131" i="50"/>
  <c r="H182" i="49"/>
  <c r="G187" i="49"/>
  <c r="G187" i="47"/>
  <c r="H182" i="47"/>
  <c r="H124" i="49"/>
  <c r="G129" i="49"/>
  <c r="R58" i="84" s="1"/>
  <c r="I161" i="36"/>
  <c r="H164" i="36"/>
  <c r="H165" i="36" s="1"/>
  <c r="H251" i="36" s="1"/>
  <c r="H124" i="37"/>
  <c r="G129" i="37"/>
  <c r="J36" i="36"/>
  <c r="J113" i="36" s="1"/>
  <c r="H195" i="45"/>
  <c r="G200" i="45"/>
  <c r="H158" i="44"/>
  <c r="G164" i="44"/>
  <c r="J71" i="47"/>
  <c r="J79" i="47" s="1"/>
  <c r="J98" i="47"/>
  <c r="J99" i="47"/>
  <c r="G164" i="37"/>
  <c r="H158" i="37"/>
  <c r="J36" i="37"/>
  <c r="J113" i="37" s="1"/>
  <c r="H182" i="50"/>
  <c r="G187" i="50"/>
  <c r="I27" i="48"/>
  <c r="H25" i="1" s="1"/>
  <c r="H29" i="48"/>
  <c r="H35" i="48"/>
  <c r="H269" i="48"/>
  <c r="I267" i="48"/>
  <c r="H136" i="48"/>
  <c r="I132" i="48"/>
  <c r="H180" i="43"/>
  <c r="I177" i="43"/>
  <c r="H164" i="42"/>
  <c r="H165" i="42" s="1"/>
  <c r="H251" i="42" s="1"/>
  <c r="I158" i="42"/>
  <c r="H164" i="39"/>
  <c r="H165" i="39" s="1"/>
  <c r="H251" i="39" s="1"/>
  <c r="I161" i="39"/>
  <c r="H217" i="43"/>
  <c r="H256" i="43" s="1"/>
  <c r="I207" i="43"/>
  <c r="H136" i="37"/>
  <c r="I132" i="37"/>
  <c r="H57" i="3"/>
  <c r="H48" i="3" s="1"/>
  <c r="I55" i="3"/>
  <c r="H230" i="50"/>
  <c r="H257" i="50" s="1"/>
  <c r="I224" i="50"/>
  <c r="H230" i="40"/>
  <c r="H257" i="40" s="1"/>
  <c r="I226" i="40"/>
  <c r="H152" i="42"/>
  <c r="H153" i="42" s="1"/>
  <c r="H250" i="42" s="1"/>
  <c r="I149" i="42"/>
  <c r="H217" i="50"/>
  <c r="H256" i="50" s="1"/>
  <c r="I212" i="50"/>
  <c r="H152" i="44"/>
  <c r="H153" i="44" s="1"/>
  <c r="H250" i="44" s="1"/>
  <c r="I149" i="44"/>
  <c r="H230" i="38"/>
  <c r="H257" i="38" s="1"/>
  <c r="I223" i="38"/>
  <c r="H136" i="43"/>
  <c r="I131" i="43"/>
  <c r="H129" i="47"/>
  <c r="I124" i="47"/>
  <c r="I109" i="69"/>
  <c r="N31" i="35"/>
  <c r="N30" i="35"/>
  <c r="J95" i="43"/>
  <c r="J104" i="43"/>
  <c r="J32" i="43"/>
  <c r="J112" i="43" s="1"/>
  <c r="J106" i="43"/>
  <c r="J97" i="43"/>
  <c r="J108" i="43"/>
  <c r="H223" i="39"/>
  <c r="G230" i="39"/>
  <c r="G200" i="46"/>
  <c r="H195" i="46"/>
  <c r="H195" i="38"/>
  <c r="G200" i="38"/>
  <c r="H195" i="47"/>
  <c r="G200" i="47"/>
  <c r="H124" i="36"/>
  <c r="G129" i="36"/>
  <c r="H146" i="43"/>
  <c r="G152" i="43"/>
  <c r="J108" i="47"/>
  <c r="J106" i="47"/>
  <c r="J95" i="47"/>
  <c r="J104" i="47"/>
  <c r="J32" i="47"/>
  <c r="J112" i="47" s="1"/>
  <c r="J97" i="47"/>
  <c r="I52" i="41"/>
  <c r="I57" i="48"/>
  <c r="J55" i="48"/>
  <c r="H124" i="50"/>
  <c r="G129" i="50"/>
  <c r="Q58" i="84" s="1"/>
  <c r="G164" i="49"/>
  <c r="H158" i="49"/>
  <c r="J35" i="45"/>
  <c r="J29" i="45"/>
  <c r="J55" i="43"/>
  <c r="I57" i="43"/>
  <c r="H206" i="41"/>
  <c r="G217" i="41"/>
  <c r="H177" i="37"/>
  <c r="G180" i="37"/>
  <c r="H206" i="47"/>
  <c r="G217" i="47"/>
  <c r="H206" i="39"/>
  <c r="G217" i="39"/>
  <c r="H195" i="36"/>
  <c r="G200" i="36"/>
  <c r="H182" i="42"/>
  <c r="G187" i="42"/>
  <c r="H158" i="43"/>
  <c r="G164" i="43"/>
  <c r="I56" i="37"/>
  <c r="H57" i="37"/>
  <c r="H206" i="38"/>
  <c r="G217" i="38"/>
  <c r="H177" i="41"/>
  <c r="G180" i="41"/>
  <c r="H131" i="46"/>
  <c r="G136" i="46"/>
  <c r="U59" i="84" s="1"/>
  <c r="J109" i="72"/>
  <c r="J109" i="69"/>
  <c r="J35" i="43"/>
  <c r="J29" i="43"/>
  <c r="H158" i="41"/>
  <c r="G164" i="41"/>
  <c r="H223" i="49"/>
  <c r="G230" i="49"/>
  <c r="H182" i="43"/>
  <c r="G187" i="43"/>
  <c r="G189" i="43" s="1"/>
  <c r="G52" i="46"/>
  <c r="J108" i="46"/>
  <c r="J95" i="46"/>
  <c r="J104" i="46"/>
  <c r="J97" i="46"/>
  <c r="J32" i="46"/>
  <c r="J112" i="46" s="1"/>
  <c r="J106" i="46"/>
  <c r="H195" i="39"/>
  <c r="G200" i="39"/>
  <c r="H158" i="48"/>
  <c r="G164" i="48"/>
  <c r="G180" i="39"/>
  <c r="H177" i="39"/>
  <c r="H223" i="47"/>
  <c r="G230" i="47"/>
  <c r="L15" i="35"/>
  <c r="K33" i="35"/>
  <c r="K32" i="35"/>
  <c r="H146" i="36"/>
  <c r="G152" i="36"/>
  <c r="H182" i="41"/>
  <c r="G187" i="41"/>
  <c r="J56" i="39"/>
  <c r="I57" i="39"/>
  <c r="J266" i="3"/>
  <c r="K266" i="3" s="1"/>
  <c r="L266" i="3" s="1"/>
  <c r="I269" i="3"/>
  <c r="J125" i="44"/>
  <c r="K125" i="44" s="1"/>
  <c r="L125" i="44" s="1"/>
  <c r="J108" i="37"/>
  <c r="J95" i="37"/>
  <c r="J104" i="37"/>
  <c r="J106" i="37"/>
  <c r="J32" i="37"/>
  <c r="J112" i="37" s="1"/>
  <c r="J97" i="37"/>
  <c r="H131" i="44"/>
  <c r="G136" i="44"/>
  <c r="O59" i="84" s="1"/>
  <c r="H177" i="38"/>
  <c r="G180" i="38"/>
  <c r="G98" i="61"/>
  <c r="H94" i="61"/>
  <c r="J55" i="36"/>
  <c r="I57" i="36"/>
  <c r="I64" i="36" s="1"/>
  <c r="I61" i="36" s="1"/>
  <c r="J29" i="50"/>
  <c r="J35" i="50"/>
  <c r="J24" i="50"/>
  <c r="K24" i="50" s="1"/>
  <c r="L24" i="50" s="1"/>
  <c r="I26" i="50"/>
  <c r="I105" i="50" s="1"/>
  <c r="H230" i="42"/>
  <c r="H257" i="42" s="1"/>
  <c r="I224" i="42"/>
  <c r="H136" i="38"/>
  <c r="H138" i="38" s="1"/>
  <c r="I132" i="38"/>
  <c r="G194" i="61"/>
  <c r="H191" i="61"/>
  <c r="G26" i="1"/>
  <c r="I28" i="3"/>
  <c r="I29" i="3" s="1"/>
  <c r="I99" i="47"/>
  <c r="I71" i="47"/>
  <c r="I79" i="47" s="1"/>
  <c r="I98" i="47"/>
  <c r="J32" i="36"/>
  <c r="J112" i="36" s="1"/>
  <c r="J104" i="36"/>
  <c r="J106" i="36"/>
  <c r="J97" i="36"/>
  <c r="J108" i="36"/>
  <c r="J95" i="36"/>
  <c r="H100" i="48"/>
  <c r="H44" i="48"/>
  <c r="H46" i="48" s="1"/>
  <c r="J36" i="47"/>
  <c r="J113" i="47" s="1"/>
  <c r="J36" i="38"/>
  <c r="J113" i="38" s="1"/>
  <c r="I72" i="42"/>
  <c r="I77" i="42" s="1"/>
  <c r="I45" i="42"/>
  <c r="H124" i="43"/>
  <c r="G129" i="43"/>
  <c r="H206" i="40"/>
  <c r="G217" i="40"/>
  <c r="H177" i="42"/>
  <c r="G180" i="42"/>
  <c r="G129" i="46"/>
  <c r="U58" i="84" s="1"/>
  <c r="I101" i="61"/>
  <c r="H115" i="61"/>
  <c r="H116" i="61" s="1"/>
  <c r="H158" i="38"/>
  <c r="G164" i="38"/>
  <c r="H177" i="45"/>
  <c r="G180" i="45"/>
  <c r="G189" i="45" s="1"/>
  <c r="H45" i="43"/>
  <c r="H44" i="43"/>
  <c r="H48" i="43"/>
  <c r="H47" i="43"/>
  <c r="H72" i="43"/>
  <c r="H77" i="43" s="1"/>
  <c r="H100" i="43"/>
  <c r="H146" i="48"/>
  <c r="G152" i="48"/>
  <c r="H182" i="36"/>
  <c r="G187" i="36"/>
  <c r="H4" i="35"/>
  <c r="G164" i="40"/>
  <c r="H158" i="40"/>
  <c r="J35" i="38"/>
  <c r="J29" i="38"/>
  <c r="H57" i="44"/>
  <c r="I55" i="44"/>
  <c r="J109" i="70"/>
  <c r="I36" i="46"/>
  <c r="I113" i="46" s="1"/>
  <c r="H206" i="44"/>
  <c r="G217" i="44"/>
  <c r="H195" i="44"/>
  <c r="G200" i="44"/>
  <c r="H206" i="36"/>
  <c r="G217" i="36"/>
  <c r="H146" i="37"/>
  <c r="G152" i="37"/>
  <c r="G164" i="46"/>
  <c r="H158" i="46"/>
  <c r="J63" i="44"/>
  <c r="I34" i="61"/>
  <c r="H40" i="61"/>
  <c r="H54" i="61" s="1"/>
  <c r="H195" i="43"/>
  <c r="G200" i="43"/>
  <c r="G187" i="3"/>
  <c r="H182" i="3"/>
  <c r="H124" i="44"/>
  <c r="G129" i="44"/>
  <c r="O58" i="84" s="1"/>
  <c r="O60" i="84" s="1"/>
  <c r="H158" i="47"/>
  <c r="G164" i="47"/>
  <c r="H177" i="46"/>
  <c r="G180" i="46"/>
  <c r="G164" i="50"/>
  <c r="H158" i="50"/>
  <c r="H124" i="41"/>
  <c r="G129" i="41"/>
  <c r="H100" i="39"/>
  <c r="H44" i="39"/>
  <c r="J53" i="47"/>
  <c r="J50" i="47" s="1"/>
  <c r="I36" i="41"/>
  <c r="I113" i="41" s="1"/>
  <c r="G129" i="48"/>
  <c r="H124" i="48"/>
  <c r="G180" i="36"/>
  <c r="H177" i="36"/>
  <c r="H206" i="42"/>
  <c r="G217" i="42"/>
  <c r="I136" i="45"/>
  <c r="J131" i="45"/>
  <c r="G47" i="49"/>
  <c r="R40" i="83" s="1"/>
  <c r="G64" i="3"/>
  <c r="G61" i="3" s="1"/>
  <c r="H92" i="37"/>
  <c r="H230" i="36"/>
  <c r="H257" i="36" s="1"/>
  <c r="I224" i="36"/>
  <c r="H152" i="45"/>
  <c r="H153" i="45" s="1"/>
  <c r="H250" i="45" s="1"/>
  <c r="I149" i="45"/>
  <c r="H217" i="3"/>
  <c r="H256" i="3" s="1"/>
  <c r="I212" i="3"/>
  <c r="H230" i="41"/>
  <c r="H257" i="41" s="1"/>
  <c r="I227" i="41"/>
  <c r="H129" i="39"/>
  <c r="I126" i="39"/>
  <c r="H136" i="36"/>
  <c r="I131" i="36"/>
  <c r="H57" i="49"/>
  <c r="H72" i="49" s="1"/>
  <c r="H77" i="49" s="1"/>
  <c r="I55" i="49"/>
  <c r="H152" i="40"/>
  <c r="H153" i="40" s="1"/>
  <c r="H250" i="40" s="1"/>
  <c r="I146" i="40"/>
  <c r="I26" i="49"/>
  <c r="I105" i="49" s="1"/>
  <c r="J25" i="49"/>
  <c r="K25" i="49" s="1"/>
  <c r="L25" i="49" s="1"/>
  <c r="H217" i="49"/>
  <c r="H256" i="49" s="1"/>
  <c r="I212" i="49"/>
  <c r="H269" i="47"/>
  <c r="I267" i="47"/>
  <c r="H200" i="49"/>
  <c r="H255" i="49" s="1"/>
  <c r="I195" i="49"/>
  <c r="H187" i="45"/>
  <c r="I183" i="45"/>
  <c r="H152" i="46"/>
  <c r="H153" i="46" s="1"/>
  <c r="H250" i="46" s="1"/>
  <c r="I150" i="46"/>
  <c r="H29" i="3"/>
  <c r="J27" i="46"/>
  <c r="K27" i="46" s="1"/>
  <c r="L27" i="46" s="1"/>
  <c r="I29" i="46"/>
  <c r="I35" i="46"/>
  <c r="I109" i="74"/>
  <c r="I109" i="75"/>
  <c r="N35" i="35"/>
  <c r="N34" i="35"/>
  <c r="J63" i="37"/>
  <c r="H223" i="46"/>
  <c r="G230" i="46"/>
  <c r="G200" i="41"/>
  <c r="H195" i="41"/>
  <c r="H135" i="47"/>
  <c r="G136" i="47"/>
  <c r="I32" i="37"/>
  <c r="I112" i="37" s="1"/>
  <c r="I104" i="37"/>
  <c r="I108" i="37"/>
  <c r="I95" i="37"/>
  <c r="I97" i="37"/>
  <c r="G47" i="40"/>
  <c r="L40" i="83" s="1"/>
  <c r="G72" i="40"/>
  <c r="G44" i="40"/>
  <c r="L37" i="83" s="1"/>
  <c r="G45" i="40"/>
  <c r="L38" i="83" s="1"/>
  <c r="G48" i="40"/>
  <c r="L41" i="83" s="1"/>
  <c r="G100" i="40"/>
  <c r="G64" i="40"/>
  <c r="G61" i="40" s="1"/>
  <c r="H131" i="42"/>
  <c r="G136" i="42"/>
  <c r="N59" i="84" s="1"/>
  <c r="H223" i="45"/>
  <c r="G230" i="45"/>
  <c r="H195" i="42"/>
  <c r="G200" i="42"/>
  <c r="H131" i="40"/>
  <c r="G136" i="40"/>
  <c r="H182" i="46"/>
  <c r="G187" i="46"/>
  <c r="J109" i="71"/>
  <c r="J208" i="40"/>
  <c r="K208" i="40" s="1"/>
  <c r="L208" i="40" s="1"/>
  <c r="J35" i="36"/>
  <c r="J29" i="36"/>
  <c r="J267" i="49"/>
  <c r="I269" i="49"/>
  <c r="G187" i="38"/>
  <c r="H182" i="38"/>
  <c r="H177" i="3"/>
  <c r="G180" i="3"/>
  <c r="I124" i="46"/>
  <c r="H129" i="46"/>
  <c r="J267" i="3"/>
  <c r="K267" i="3" s="1"/>
  <c r="L267" i="3" s="1"/>
  <c r="G100" i="38"/>
  <c r="G64" i="38"/>
  <c r="G61" i="38" s="1"/>
  <c r="G72" i="38"/>
  <c r="G48" i="38"/>
  <c r="J41" i="83" s="1"/>
  <c r="G47" i="38"/>
  <c r="J40" i="83" s="1"/>
  <c r="G44" i="38"/>
  <c r="J37" i="83" s="1"/>
  <c r="G45" i="38"/>
  <c r="J38" i="83" s="1"/>
  <c r="H196" i="3"/>
  <c r="G200" i="3"/>
  <c r="J35" i="40"/>
  <c r="J29" i="40"/>
  <c r="H206" i="48"/>
  <c r="G217" i="48"/>
  <c r="H195" i="40"/>
  <c r="G200" i="40"/>
  <c r="H129" i="3"/>
  <c r="H138" i="3" s="1"/>
  <c r="I127" i="3"/>
  <c r="H177" i="49"/>
  <c r="G180" i="49"/>
  <c r="H131" i="49"/>
  <c r="G136" i="49"/>
  <c r="R59" i="84" s="1"/>
  <c r="H223" i="37"/>
  <c r="G230" i="37"/>
  <c r="G187" i="39"/>
  <c r="H182" i="39"/>
  <c r="I66" i="61"/>
  <c r="H68" i="61"/>
  <c r="G72" i="44"/>
  <c r="G45" i="44"/>
  <c r="O38" i="83" s="1"/>
  <c r="G48" i="44"/>
  <c r="O41" i="83" s="1"/>
  <c r="G44" i="44"/>
  <c r="O37" i="83" s="1"/>
  <c r="G100" i="44"/>
  <c r="G47" i="44"/>
  <c r="O40" i="83" s="1"/>
  <c r="H206" i="37"/>
  <c r="G217" i="37"/>
  <c r="G64" i="45"/>
  <c r="G61" i="45" s="1"/>
  <c r="G72" i="45"/>
  <c r="G100" i="45"/>
  <c r="G45" i="45"/>
  <c r="V38" i="83" s="1"/>
  <c r="G44" i="45"/>
  <c r="V37" i="83" s="1"/>
  <c r="G48" i="45"/>
  <c r="V41" i="83" s="1"/>
  <c r="G47" i="45"/>
  <c r="V40" i="83" s="1"/>
  <c r="J109" i="74"/>
  <c r="J109" i="76"/>
  <c r="H182" i="44"/>
  <c r="G187" i="44"/>
  <c r="G46" i="46"/>
  <c r="G200" i="48"/>
  <c r="H195" i="48"/>
  <c r="G180" i="48"/>
  <c r="H177" i="48"/>
  <c r="H146" i="49"/>
  <c r="G152" i="49"/>
  <c r="J35" i="41"/>
  <c r="J29" i="41"/>
  <c r="H195" i="37"/>
  <c r="G200" i="37"/>
  <c r="H161" i="45"/>
  <c r="G164" i="45"/>
  <c r="H146" i="47"/>
  <c r="G152" i="47"/>
  <c r="H52" i="42"/>
  <c r="H206" i="45"/>
  <c r="G217" i="45"/>
  <c r="H223" i="48"/>
  <c r="G230" i="48"/>
  <c r="H146" i="50"/>
  <c r="G152" i="50"/>
  <c r="H269" i="41"/>
  <c r="I266" i="41"/>
  <c r="J27" i="3"/>
  <c r="K27" i="3" s="1"/>
  <c r="L27" i="3" s="1"/>
  <c r="H19" i="61"/>
  <c r="G20" i="61"/>
  <c r="G56" i="61" s="1"/>
  <c r="H124" i="42"/>
  <c r="G129" i="42"/>
  <c r="N58" i="84" s="1"/>
  <c r="I52" i="46"/>
  <c r="I129" i="38"/>
  <c r="J124" i="38"/>
  <c r="I24" i="3"/>
  <c r="G18" i="1"/>
  <c r="I109" i="72"/>
  <c r="I109" i="76"/>
  <c r="L17" i="35"/>
  <c r="K36" i="35"/>
  <c r="K37" i="35"/>
  <c r="H92" i="74"/>
  <c r="H92" i="75"/>
  <c r="H92" i="43"/>
  <c r="H92" i="48"/>
  <c r="H92" i="72"/>
  <c r="H92" i="63"/>
  <c r="H92" i="40"/>
  <c r="H92" i="42"/>
  <c r="H92" i="39"/>
  <c r="H92" i="73"/>
  <c r="H92" i="71"/>
  <c r="H92" i="41"/>
  <c r="H92" i="44"/>
  <c r="H92" i="47"/>
  <c r="H92" i="69"/>
  <c r="H92" i="70"/>
  <c r="H92" i="76"/>
  <c r="H92" i="46"/>
  <c r="H92" i="45"/>
  <c r="H92" i="49"/>
  <c r="M35" i="35"/>
  <c r="M34" i="35"/>
  <c r="H94" i="63"/>
  <c r="H94" i="74"/>
  <c r="H94" i="72"/>
  <c r="H94" i="76"/>
  <c r="H94" i="69"/>
  <c r="H94" i="71"/>
  <c r="H94" i="70"/>
  <c r="H94" i="75"/>
  <c r="H94" i="73"/>
  <c r="M18" i="35"/>
  <c r="N18" i="35" s="1"/>
  <c r="O18" i="35" s="1"/>
  <c r="L39" i="35"/>
  <c r="L38" i="35"/>
  <c r="M19" i="35"/>
  <c r="L41" i="35"/>
  <c r="M31" i="35"/>
  <c r="M30" i="35"/>
  <c r="H109" i="76"/>
  <c r="H109" i="72"/>
  <c r="I109" i="70"/>
  <c r="I109" i="71"/>
  <c r="L21" i="35"/>
  <c r="M23" i="35"/>
  <c r="N23" i="35" s="1"/>
  <c r="H121" i="46"/>
  <c r="H121" i="42"/>
  <c r="H121" i="47"/>
  <c r="H121" i="48"/>
  <c r="H121" i="45"/>
  <c r="H121" i="44"/>
  <c r="H121" i="43"/>
  <c r="J339" i="60"/>
  <c r="I340" i="60"/>
  <c r="G104" i="3"/>
  <c r="G108" i="3"/>
  <c r="G106" i="3"/>
  <c r="G116" i="3"/>
  <c r="G32" i="3"/>
  <c r="G112" i="3" s="1"/>
  <c r="H109" i="73"/>
  <c r="H29" i="46"/>
  <c r="H35" i="46"/>
  <c r="H92" i="3"/>
  <c r="H26" i="3"/>
  <c r="H109" i="69"/>
  <c r="H109" i="63"/>
  <c r="G116" i="49"/>
  <c r="H109" i="70"/>
  <c r="H116" i="38"/>
  <c r="G116" i="38"/>
  <c r="G116" i="50"/>
  <c r="H116" i="37"/>
  <c r="H116" i="36"/>
  <c r="H109" i="74"/>
  <c r="H109" i="71"/>
  <c r="H109" i="75"/>
  <c r="H146" i="3"/>
  <c r="G152" i="3"/>
  <c r="G66" i="84" s="1"/>
  <c r="G164" i="3"/>
  <c r="G67" i="84" s="1"/>
  <c r="H158" i="3"/>
  <c r="G99" i="42"/>
  <c r="G71" i="42"/>
  <c r="G79" i="42" s="1"/>
  <c r="H32" i="38"/>
  <c r="H112" i="38" s="1"/>
  <c r="H32" i="37"/>
  <c r="H112" i="37" s="1"/>
  <c r="H32" i="36"/>
  <c r="H112" i="36" s="1"/>
  <c r="F194" i="61"/>
  <c r="G45" i="50"/>
  <c r="Q38" i="83" s="1"/>
  <c r="G48" i="50"/>
  <c r="Q41" i="83" s="1"/>
  <c r="G44" i="50"/>
  <c r="Q37" i="83" s="1"/>
  <c r="G64" i="50"/>
  <c r="G61" i="50" s="1"/>
  <c r="G45" i="49"/>
  <c r="G100" i="50"/>
  <c r="G45" i="3"/>
  <c r="G47" i="3"/>
  <c r="G40" i="83" s="1"/>
  <c r="G48" i="3"/>
  <c r="G41" i="83" s="1"/>
  <c r="G72" i="3"/>
  <c r="F27" i="1"/>
  <c r="I286" i="60"/>
  <c r="J285" i="60"/>
  <c r="G48" i="49"/>
  <c r="R41" i="83" s="1"/>
  <c r="G72" i="49"/>
  <c r="G100" i="49"/>
  <c r="G64" i="49"/>
  <c r="G61" i="49" s="1"/>
  <c r="G46" i="48"/>
  <c r="G71" i="39"/>
  <c r="G79" i="39" s="1"/>
  <c r="K44" i="35"/>
  <c r="H76" i="47"/>
  <c r="H75" i="47" s="1"/>
  <c r="H70" i="47"/>
  <c r="H97" i="37"/>
  <c r="H106" i="37"/>
  <c r="H95" i="37"/>
  <c r="H108" i="37"/>
  <c r="H104" i="37"/>
  <c r="H26" i="49"/>
  <c r="H105" i="49" s="1"/>
  <c r="G52" i="48"/>
  <c r="H63" i="48"/>
  <c r="H106" i="38"/>
  <c r="H97" i="38"/>
  <c r="H108" i="38"/>
  <c r="H104" i="38"/>
  <c r="H95" i="38"/>
  <c r="H108" i="36"/>
  <c r="H104" i="36"/>
  <c r="H95" i="36"/>
  <c r="H106" i="36"/>
  <c r="H97" i="36"/>
  <c r="H26" i="50"/>
  <c r="H105" i="50" s="1"/>
  <c r="H92" i="50"/>
  <c r="H22" i="80"/>
  <c r="H35" i="47"/>
  <c r="H29" i="47"/>
  <c r="H31" i="47" s="1"/>
  <c r="H30" i="47" s="1"/>
  <c r="G98" i="39"/>
  <c r="G108" i="38"/>
  <c r="G97" i="38"/>
  <c r="G32" i="38"/>
  <c r="G112" i="38" s="1"/>
  <c r="G106" i="38"/>
  <c r="G104" i="38"/>
  <c r="G104" i="50"/>
  <c r="G108" i="50"/>
  <c r="G32" i="50"/>
  <c r="G112" i="50" s="1"/>
  <c r="G106" i="50"/>
  <c r="G97" i="50"/>
  <c r="G108" i="49"/>
  <c r="G97" i="49"/>
  <c r="G104" i="49"/>
  <c r="G32" i="49"/>
  <c r="G112" i="49" s="1"/>
  <c r="G106" i="49"/>
  <c r="G99" i="36"/>
  <c r="G71" i="36"/>
  <c r="G98" i="36"/>
  <c r="H64" i="82"/>
  <c r="K48" i="46" l="1"/>
  <c r="K47" i="46"/>
  <c r="K44" i="46"/>
  <c r="P49" i="84"/>
  <c r="K72" i="46"/>
  <c r="K77" i="46" s="1"/>
  <c r="J49" i="46"/>
  <c r="G53" i="41"/>
  <c r="G50" i="41" s="1"/>
  <c r="G31" i="41" s="1"/>
  <c r="G30" i="41" s="1"/>
  <c r="K36" i="44"/>
  <c r="K113" i="44" s="1"/>
  <c r="U60" i="84"/>
  <c r="I64" i="48"/>
  <c r="I61" i="48" s="1"/>
  <c r="L46" i="47"/>
  <c r="L71" i="47" s="1"/>
  <c r="T183" i="83"/>
  <c r="G99" i="41"/>
  <c r="G71" i="41"/>
  <c r="L29" i="47"/>
  <c r="L35" i="47"/>
  <c r="K269" i="40"/>
  <c r="L266" i="40"/>
  <c r="L269" i="40" s="1"/>
  <c r="L35" i="37"/>
  <c r="L29" i="37"/>
  <c r="L49" i="47"/>
  <c r="L52" i="47"/>
  <c r="L99" i="47"/>
  <c r="L98" i="47"/>
  <c r="L105" i="47"/>
  <c r="L111" i="47"/>
  <c r="L96" i="47"/>
  <c r="L95" i="47"/>
  <c r="L106" i="47"/>
  <c r="L32" i="47"/>
  <c r="L112" i="47" s="1"/>
  <c r="L104" i="47"/>
  <c r="L108" i="47"/>
  <c r="L97" i="47"/>
  <c r="L102" i="47"/>
  <c r="L116" i="47"/>
  <c r="L121" i="47" s="1"/>
  <c r="L111" i="39"/>
  <c r="L97" i="39"/>
  <c r="L95" i="39"/>
  <c r="L102" i="39"/>
  <c r="L106" i="39"/>
  <c r="L32" i="39"/>
  <c r="L112" i="39" s="1"/>
  <c r="L104" i="39"/>
  <c r="L116" i="39"/>
  <c r="L121" i="39" s="1"/>
  <c r="L105" i="39"/>
  <c r="L96" i="39"/>
  <c r="L108" i="39"/>
  <c r="Q60" i="84"/>
  <c r="L60" i="50"/>
  <c r="L63" i="50"/>
  <c r="K230" i="43"/>
  <c r="K257" i="43" s="1"/>
  <c r="L225" i="43"/>
  <c r="L230" i="43" s="1"/>
  <c r="L257" i="43" s="1"/>
  <c r="K269" i="50"/>
  <c r="L267" i="50"/>
  <c r="L269" i="50" s="1"/>
  <c r="L60" i="44"/>
  <c r="L63" i="44"/>
  <c r="U108" i="83"/>
  <c r="I49" i="84"/>
  <c r="L32" i="42"/>
  <c r="L112" i="42" s="1"/>
  <c r="L96" i="42"/>
  <c r="L108" i="42"/>
  <c r="L97" i="42"/>
  <c r="L116" i="42"/>
  <c r="L121" i="42" s="1"/>
  <c r="L104" i="42"/>
  <c r="L106" i="42"/>
  <c r="L102" i="42"/>
  <c r="L111" i="42"/>
  <c r="L95" i="42"/>
  <c r="L105" i="42"/>
  <c r="L269" i="3"/>
  <c r="L35" i="46"/>
  <c r="L29" i="46"/>
  <c r="L63" i="40"/>
  <c r="L60" i="40"/>
  <c r="S50" i="80"/>
  <c r="K113" i="43"/>
  <c r="K114" i="43" s="1"/>
  <c r="L36" i="43"/>
  <c r="L113" i="43" s="1"/>
  <c r="L114" i="43" s="1"/>
  <c r="L93" i="41"/>
  <c r="L26" i="41"/>
  <c r="L116" i="44"/>
  <c r="L121" i="44" s="1"/>
  <c r="L108" i="44"/>
  <c r="L32" i="44"/>
  <c r="L112" i="44" s="1"/>
  <c r="L96" i="44"/>
  <c r="L102" i="44"/>
  <c r="L111" i="44"/>
  <c r="L105" i="44"/>
  <c r="L104" i="44"/>
  <c r="L97" i="44"/>
  <c r="L106" i="44"/>
  <c r="L95" i="44"/>
  <c r="L102" i="48"/>
  <c r="L111" i="48"/>
  <c r="L105" i="48"/>
  <c r="L116" i="48"/>
  <c r="L121" i="48" s="1"/>
  <c r="L108" i="48"/>
  <c r="L97" i="48"/>
  <c r="L106" i="48"/>
  <c r="L95" i="48"/>
  <c r="L32" i="48"/>
  <c r="L112" i="48" s="1"/>
  <c r="L96" i="48"/>
  <c r="L104" i="48"/>
  <c r="L100" i="46"/>
  <c r="L72" i="46"/>
  <c r="L77" i="46" s="1"/>
  <c r="L44" i="46"/>
  <c r="L48" i="46"/>
  <c r="L45" i="46"/>
  <c r="L47" i="46"/>
  <c r="L93" i="49"/>
  <c r="L26" i="49"/>
  <c r="L92" i="50"/>
  <c r="L26" i="50"/>
  <c r="L35" i="39"/>
  <c r="L29" i="39"/>
  <c r="L60" i="49"/>
  <c r="L63" i="49"/>
  <c r="L63" i="47"/>
  <c r="L60" i="47"/>
  <c r="L64" i="47" s="1"/>
  <c r="L61" i="47" s="1"/>
  <c r="L63" i="38"/>
  <c r="L60" i="38"/>
  <c r="K269" i="44"/>
  <c r="L267" i="44"/>
  <c r="L269" i="44" s="1"/>
  <c r="K57" i="42"/>
  <c r="K45" i="42" s="1"/>
  <c r="L55" i="42"/>
  <c r="L57" i="42" s="1"/>
  <c r="K269" i="38"/>
  <c r="L267" i="38"/>
  <c r="L269" i="38" s="1"/>
  <c r="L95" i="46"/>
  <c r="L116" i="46"/>
  <c r="L121" i="46" s="1"/>
  <c r="L102" i="46"/>
  <c r="L105" i="46"/>
  <c r="L32" i="46"/>
  <c r="L112" i="46" s="1"/>
  <c r="L108" i="46"/>
  <c r="L106" i="46"/>
  <c r="L111" i="46"/>
  <c r="L97" i="46"/>
  <c r="L104" i="46"/>
  <c r="L96" i="46"/>
  <c r="G89" i="83"/>
  <c r="H105" i="3"/>
  <c r="Q63" i="82"/>
  <c r="H64" i="83"/>
  <c r="G79" i="36"/>
  <c r="N60" i="84"/>
  <c r="Q39" i="83"/>
  <c r="Q43" i="83" s="1"/>
  <c r="Q23" i="83" s="1"/>
  <c r="Q62" i="83" s="1"/>
  <c r="Q67" i="83" s="1"/>
  <c r="L39" i="83"/>
  <c r="L43" i="83" s="1"/>
  <c r="O39" i="83"/>
  <c r="O43" i="83" s="1"/>
  <c r="G91" i="82"/>
  <c r="G36" i="80"/>
  <c r="H49" i="1"/>
  <c r="U250" i="83"/>
  <c r="U97" i="84"/>
  <c r="T97" i="84"/>
  <c r="T250" i="83"/>
  <c r="K97" i="84"/>
  <c r="K250" i="83"/>
  <c r="N97" i="84"/>
  <c r="N250" i="83"/>
  <c r="J97" i="84"/>
  <c r="J250" i="83"/>
  <c r="O97" i="84"/>
  <c r="O250" i="83"/>
  <c r="S97" i="84"/>
  <c r="S250" i="83"/>
  <c r="V97" i="84"/>
  <c r="V250" i="83"/>
  <c r="R97" i="84"/>
  <c r="R250" i="83"/>
  <c r="I250" i="83"/>
  <c r="I97" i="84"/>
  <c r="V96" i="84"/>
  <c r="V249" i="83"/>
  <c r="N96" i="84"/>
  <c r="N249" i="83"/>
  <c r="S96" i="84"/>
  <c r="S249" i="83"/>
  <c r="L96" i="84"/>
  <c r="L249" i="83"/>
  <c r="K96" i="84"/>
  <c r="K249" i="83"/>
  <c r="J96" i="84"/>
  <c r="J249" i="83"/>
  <c r="I249" i="83"/>
  <c r="I96" i="84"/>
  <c r="H96" i="84"/>
  <c r="H249" i="83"/>
  <c r="O96" i="84"/>
  <c r="O249" i="83"/>
  <c r="T96" i="84"/>
  <c r="T249" i="83"/>
  <c r="M96" i="84"/>
  <c r="M249" i="83"/>
  <c r="O95" i="84"/>
  <c r="O248" i="83"/>
  <c r="N248" i="83"/>
  <c r="N95" i="84"/>
  <c r="J248" i="83"/>
  <c r="J95" i="84"/>
  <c r="R248" i="83"/>
  <c r="R95" i="84"/>
  <c r="M95" i="84"/>
  <c r="M248" i="83"/>
  <c r="H95" i="84"/>
  <c r="H248" i="83"/>
  <c r="Q95" i="84"/>
  <c r="Q248" i="83"/>
  <c r="P247" i="83"/>
  <c r="P94" i="84"/>
  <c r="K67" i="84"/>
  <c r="N67" i="84"/>
  <c r="J67" i="84"/>
  <c r="P67" i="84"/>
  <c r="Q67" i="84"/>
  <c r="H244" i="83"/>
  <c r="H91" i="84"/>
  <c r="P66" i="84"/>
  <c r="O66" i="84"/>
  <c r="N66" i="84"/>
  <c r="U66" i="84"/>
  <c r="L243" i="83"/>
  <c r="L90" i="84"/>
  <c r="Q66" i="84"/>
  <c r="I66" i="84"/>
  <c r="V90" i="84"/>
  <c r="V243" i="83"/>
  <c r="G138" i="40"/>
  <c r="L59" i="84"/>
  <c r="L60" i="84" s="1"/>
  <c r="R60" i="84"/>
  <c r="G138" i="39"/>
  <c r="K59" i="84"/>
  <c r="K60" i="84" s="1"/>
  <c r="G138" i="47"/>
  <c r="T59" i="84"/>
  <c r="T60" i="84" s="1"/>
  <c r="G138" i="48"/>
  <c r="S58" i="84"/>
  <c r="S60" i="84" s="1"/>
  <c r="G138" i="43"/>
  <c r="P58" i="84"/>
  <c r="P60" i="84" s="1"/>
  <c r="G138" i="3"/>
  <c r="G58" i="84"/>
  <c r="G60" i="84" s="1"/>
  <c r="G138" i="37"/>
  <c r="I58" i="84"/>
  <c r="I60" i="84" s="1"/>
  <c r="G138" i="41"/>
  <c r="M58" i="84"/>
  <c r="M60" i="84" s="1"/>
  <c r="G138" i="36"/>
  <c r="H58" i="84"/>
  <c r="H60" i="84" s="1"/>
  <c r="I48" i="42"/>
  <c r="I47" i="42"/>
  <c r="I44" i="42"/>
  <c r="I100" i="42"/>
  <c r="G77" i="3"/>
  <c r="G70" i="83" s="1"/>
  <c r="G65" i="83"/>
  <c r="G77" i="38"/>
  <c r="J65" i="83"/>
  <c r="G77" i="40"/>
  <c r="L70" i="83" s="1"/>
  <c r="L65" i="83"/>
  <c r="J44" i="42"/>
  <c r="G77" i="45"/>
  <c r="V70" i="83" s="1"/>
  <c r="V65" i="83"/>
  <c r="G77" i="37"/>
  <c r="I65" i="83"/>
  <c r="G77" i="49"/>
  <c r="R65" i="83"/>
  <c r="G77" i="44"/>
  <c r="O70" i="83" s="1"/>
  <c r="O65" i="83"/>
  <c r="I99" i="41"/>
  <c r="H71" i="46"/>
  <c r="H79" i="46" s="1"/>
  <c r="G45" i="83"/>
  <c r="O45" i="83"/>
  <c r="J45" i="83"/>
  <c r="L45" i="83"/>
  <c r="I45" i="83"/>
  <c r="Q45" i="83"/>
  <c r="V45" i="83"/>
  <c r="R45" i="83"/>
  <c r="G53" i="42"/>
  <c r="G50" i="42" s="1"/>
  <c r="G31" i="42" s="1"/>
  <c r="G30" i="42" s="1"/>
  <c r="N22" i="84" s="1"/>
  <c r="N42" i="83"/>
  <c r="G53" i="36"/>
  <c r="G50" i="36" s="1"/>
  <c r="G31" i="36" s="1"/>
  <c r="G30" i="36" s="1"/>
  <c r="H22" i="84" s="1"/>
  <c r="H42" i="83"/>
  <c r="G53" i="39"/>
  <c r="G50" i="39" s="1"/>
  <c r="G31" i="39" s="1"/>
  <c r="G30" i="39" s="1"/>
  <c r="G69" i="39" s="1"/>
  <c r="G74" i="39" s="1"/>
  <c r="K42" i="83"/>
  <c r="G46" i="49"/>
  <c r="G71" i="49" s="1"/>
  <c r="R38" i="83"/>
  <c r="R39" i="83" s="1"/>
  <c r="R43" i="83" s="1"/>
  <c r="R23" i="83" s="1"/>
  <c r="R62" i="83" s="1"/>
  <c r="R67" i="83" s="1"/>
  <c r="V39" i="83"/>
  <c r="V43" i="83" s="1"/>
  <c r="O108" i="83"/>
  <c r="G46" i="3"/>
  <c r="G38" i="83"/>
  <c r="G39" i="83" s="1"/>
  <c r="J39" i="83"/>
  <c r="J43" i="83" s="1"/>
  <c r="J23" i="83" s="1"/>
  <c r="J62" i="83" s="1"/>
  <c r="J67" i="83" s="1"/>
  <c r="I39" i="83"/>
  <c r="L49" i="84"/>
  <c r="T49" i="84"/>
  <c r="L108" i="83"/>
  <c r="J111" i="41"/>
  <c r="J96" i="41"/>
  <c r="Q106" i="83"/>
  <c r="Q47" i="84"/>
  <c r="G121" i="38"/>
  <c r="J110" i="83" s="1"/>
  <c r="J115" i="83" s="1"/>
  <c r="J51" i="84"/>
  <c r="J56" i="84" s="1"/>
  <c r="G39" i="84"/>
  <c r="G98" i="83"/>
  <c r="R98" i="83"/>
  <c r="R39" i="84"/>
  <c r="Q40" i="84"/>
  <c r="Q99" i="83"/>
  <c r="Q43" i="84"/>
  <c r="Q102" i="83"/>
  <c r="J47" i="84"/>
  <c r="J106" i="83"/>
  <c r="K36" i="84"/>
  <c r="K91" i="83"/>
  <c r="G40" i="84"/>
  <c r="G99" i="83"/>
  <c r="J95" i="41"/>
  <c r="G70" i="43"/>
  <c r="P64" i="83"/>
  <c r="P63" i="83" s="1"/>
  <c r="T91" i="83"/>
  <c r="T36" i="84"/>
  <c r="G69" i="41"/>
  <c r="M22" i="84"/>
  <c r="I53" i="41"/>
  <c r="I50" i="41" s="1"/>
  <c r="I31" i="41" s="1"/>
  <c r="I30" i="41" s="1"/>
  <c r="I107" i="41" s="1"/>
  <c r="I109" i="41" s="1"/>
  <c r="J116" i="41"/>
  <c r="J121" i="41" s="1"/>
  <c r="K96" i="48"/>
  <c r="K111" i="48"/>
  <c r="O49" i="84"/>
  <c r="M33" i="84"/>
  <c r="M88" i="83"/>
  <c r="R43" i="84"/>
  <c r="R102" i="83"/>
  <c r="J43" i="84"/>
  <c r="J102" i="83"/>
  <c r="G121" i="3"/>
  <c r="G110" i="83" s="1"/>
  <c r="G115" i="83" s="1"/>
  <c r="G51" i="84"/>
  <c r="G56" i="84" s="1"/>
  <c r="K96" i="39"/>
  <c r="K111" i="39"/>
  <c r="H96" i="3"/>
  <c r="G41" i="84"/>
  <c r="G100" i="83"/>
  <c r="I71" i="41"/>
  <c r="I79" i="41" s="1"/>
  <c r="I111" i="49"/>
  <c r="I96" i="49"/>
  <c r="I92" i="83"/>
  <c r="I43" i="83"/>
  <c r="G69" i="43"/>
  <c r="G74" i="43" s="1"/>
  <c r="P22" i="84"/>
  <c r="G76" i="47"/>
  <c r="T64" i="83"/>
  <c r="T63" i="83" s="1"/>
  <c r="M36" i="84"/>
  <c r="M91" i="83"/>
  <c r="K96" i="42"/>
  <c r="K111" i="42"/>
  <c r="V108" i="83"/>
  <c r="T108" i="83"/>
  <c r="J34" i="84"/>
  <c r="J89" i="83"/>
  <c r="R89" i="83"/>
  <c r="R34" i="84"/>
  <c r="Q34" i="84"/>
  <c r="Q89" i="83"/>
  <c r="R47" i="84"/>
  <c r="R106" i="83"/>
  <c r="J41" i="84"/>
  <c r="J100" i="83"/>
  <c r="I96" i="50"/>
  <c r="I111" i="50"/>
  <c r="N91" i="83"/>
  <c r="N36" i="84"/>
  <c r="R40" i="84"/>
  <c r="R99" i="83"/>
  <c r="Q35" i="84"/>
  <c r="Q90" i="83"/>
  <c r="Q98" i="83"/>
  <c r="Q39" i="84"/>
  <c r="J90" i="83"/>
  <c r="J35" i="84"/>
  <c r="G95" i="39"/>
  <c r="K64" i="83"/>
  <c r="K63" i="83" s="1"/>
  <c r="R41" i="84"/>
  <c r="R100" i="83"/>
  <c r="R90" i="83"/>
  <c r="R35" i="84"/>
  <c r="Q41" i="84"/>
  <c r="Q100" i="83"/>
  <c r="J98" i="83"/>
  <c r="J39" i="84"/>
  <c r="J40" i="84"/>
  <c r="J99" i="83"/>
  <c r="H96" i="50"/>
  <c r="H111" i="50"/>
  <c r="H96" i="49"/>
  <c r="H111" i="49"/>
  <c r="G95" i="42"/>
  <c r="N64" i="83"/>
  <c r="N63" i="83" s="1"/>
  <c r="G121" i="50"/>
  <c r="Q110" i="83" s="1"/>
  <c r="Q115" i="83" s="1"/>
  <c r="Q51" i="84"/>
  <c r="Q56" i="84" s="1"/>
  <c r="G121" i="49"/>
  <c r="R110" i="83" s="1"/>
  <c r="R115" i="83" s="1"/>
  <c r="R51" i="84"/>
  <c r="R56" i="84" s="1"/>
  <c r="G106" i="83"/>
  <c r="G47" i="84"/>
  <c r="G43" i="84"/>
  <c r="G102" i="83"/>
  <c r="G69" i="47"/>
  <c r="T22" i="84"/>
  <c r="K96" i="44"/>
  <c r="K111" i="44"/>
  <c r="V49" i="84"/>
  <c r="I108" i="83"/>
  <c r="J46" i="84"/>
  <c r="J49" i="84" s="1"/>
  <c r="J105" i="83"/>
  <c r="J108" i="83" s="1"/>
  <c r="R46" i="84"/>
  <c r="R105" i="83"/>
  <c r="Q46" i="84"/>
  <c r="Q105" i="83"/>
  <c r="G97" i="84"/>
  <c r="G250" i="83"/>
  <c r="F43" i="1"/>
  <c r="G96" i="84"/>
  <c r="G249" i="83"/>
  <c r="F42" i="1"/>
  <c r="I40" i="61"/>
  <c r="I54" i="61" s="1"/>
  <c r="J34" i="61"/>
  <c r="I68" i="61"/>
  <c r="J66" i="61"/>
  <c r="I115" i="61"/>
  <c r="J101" i="61"/>
  <c r="I80" i="61"/>
  <c r="J78" i="61"/>
  <c r="F183" i="61"/>
  <c r="F185" i="61" s="1"/>
  <c r="H69" i="61"/>
  <c r="H175" i="61" s="1"/>
  <c r="G57" i="61"/>
  <c r="G174" i="61" s="1"/>
  <c r="H81" i="61"/>
  <c r="H176" i="61" s="1"/>
  <c r="H72" i="83"/>
  <c r="H63" i="83"/>
  <c r="H91" i="83"/>
  <c r="H36" i="84"/>
  <c r="I70" i="83"/>
  <c r="R70" i="83"/>
  <c r="J70" i="83"/>
  <c r="G75" i="47"/>
  <c r="T69" i="83"/>
  <c r="T68" i="83" s="1"/>
  <c r="N70" i="82"/>
  <c r="G70" i="82"/>
  <c r="O70" i="82"/>
  <c r="P70" i="82"/>
  <c r="S70" i="82"/>
  <c r="L70" i="82"/>
  <c r="I70" i="82"/>
  <c r="V70" i="82"/>
  <c r="R70" i="82"/>
  <c r="J70" i="82"/>
  <c r="U70" i="82"/>
  <c r="Q70" i="82"/>
  <c r="S108" i="82"/>
  <c r="K92" i="42"/>
  <c r="G97" i="3"/>
  <c r="O38" i="35"/>
  <c r="O39" i="35"/>
  <c r="K92" i="39"/>
  <c r="K92" i="45"/>
  <c r="K92" i="47"/>
  <c r="K92" i="46"/>
  <c r="K92" i="41"/>
  <c r="K92" i="44"/>
  <c r="K92" i="43"/>
  <c r="K92" i="49"/>
  <c r="K92" i="72"/>
  <c r="K92" i="73"/>
  <c r="K92" i="71"/>
  <c r="K92" i="48"/>
  <c r="K92" i="63"/>
  <c r="K92" i="69"/>
  <c r="K92" i="36"/>
  <c r="K92" i="40"/>
  <c r="K92" i="38"/>
  <c r="K92" i="74"/>
  <c r="K92" i="75"/>
  <c r="K92" i="70"/>
  <c r="K92" i="37"/>
  <c r="K92" i="76"/>
  <c r="K94" i="71"/>
  <c r="K94" i="72"/>
  <c r="K94" i="69"/>
  <c r="K94" i="70"/>
  <c r="K94" i="73"/>
  <c r="K94" i="75"/>
  <c r="K94" i="74"/>
  <c r="K94" i="63"/>
  <c r="K94" i="76"/>
  <c r="N21" i="35"/>
  <c r="O23" i="35"/>
  <c r="P23" i="35" s="1"/>
  <c r="K29" i="46"/>
  <c r="K35" i="46"/>
  <c r="J57" i="39"/>
  <c r="K56" i="39"/>
  <c r="K36" i="49"/>
  <c r="K104" i="42"/>
  <c r="K102" i="42"/>
  <c r="K95" i="42"/>
  <c r="K97" i="42"/>
  <c r="K116" i="42"/>
  <c r="K121" i="42" s="1"/>
  <c r="K32" i="42"/>
  <c r="K112" i="42" s="1"/>
  <c r="K106" i="42"/>
  <c r="K108" i="42"/>
  <c r="J129" i="38"/>
  <c r="K124" i="38"/>
  <c r="J269" i="49"/>
  <c r="K267" i="49"/>
  <c r="J136" i="45"/>
  <c r="K131" i="45"/>
  <c r="K36" i="38"/>
  <c r="K26" i="50"/>
  <c r="K105" i="50" s="1"/>
  <c r="K92" i="50"/>
  <c r="J57" i="36"/>
  <c r="K55" i="36"/>
  <c r="J45" i="42"/>
  <c r="J46" i="42" s="1"/>
  <c r="J72" i="42"/>
  <c r="J77" i="42" s="1"/>
  <c r="K36" i="37"/>
  <c r="L36" i="37" s="1"/>
  <c r="L113" i="37" s="1"/>
  <c r="L114" i="37" s="1"/>
  <c r="K36" i="3"/>
  <c r="J108" i="41"/>
  <c r="J97" i="41"/>
  <c r="J60" i="41"/>
  <c r="J64" i="41" s="1"/>
  <c r="J61" i="41" s="1"/>
  <c r="K58" i="41"/>
  <c r="L58" i="41" s="1"/>
  <c r="U63" i="82"/>
  <c r="K60" i="49"/>
  <c r="K63" i="49"/>
  <c r="K60" i="47"/>
  <c r="K64" i="47" s="1"/>
  <c r="K61" i="47" s="1"/>
  <c r="K63" i="47"/>
  <c r="K35" i="37"/>
  <c r="K29" i="37"/>
  <c r="K76" i="47"/>
  <c r="K75" i="47" s="1"/>
  <c r="K70" i="47"/>
  <c r="K108" i="39"/>
  <c r="K116" i="39"/>
  <c r="K121" i="39" s="1"/>
  <c r="K104" i="39"/>
  <c r="K95" i="39"/>
  <c r="K102" i="39"/>
  <c r="K106" i="39"/>
  <c r="K32" i="39"/>
  <c r="K112" i="39" s="1"/>
  <c r="K97" i="39"/>
  <c r="K26" i="49"/>
  <c r="K105" i="49" s="1"/>
  <c r="K36" i="47"/>
  <c r="L36" i="47" s="1"/>
  <c r="L113" i="47" s="1"/>
  <c r="K269" i="3"/>
  <c r="J47" i="42"/>
  <c r="K35" i="39"/>
  <c r="K29" i="39"/>
  <c r="J269" i="43"/>
  <c r="K267" i="43"/>
  <c r="K36" i="50"/>
  <c r="J106" i="41"/>
  <c r="J269" i="45"/>
  <c r="K267" i="45"/>
  <c r="K63" i="38"/>
  <c r="K60" i="38"/>
  <c r="K63" i="40"/>
  <c r="K60" i="40"/>
  <c r="J60" i="46"/>
  <c r="J64" i="46" s="1"/>
  <c r="J61" i="46" s="1"/>
  <c r="K58" i="46"/>
  <c r="L58" i="46" s="1"/>
  <c r="J269" i="42"/>
  <c r="K266" i="42"/>
  <c r="J60" i="42"/>
  <c r="J64" i="42" s="1"/>
  <c r="J61" i="42" s="1"/>
  <c r="K58" i="42"/>
  <c r="L58" i="42" s="1"/>
  <c r="J60" i="45"/>
  <c r="K58" i="45"/>
  <c r="L58" i="45" s="1"/>
  <c r="K49" i="46"/>
  <c r="K52" i="46"/>
  <c r="K104" i="44"/>
  <c r="K106" i="44"/>
  <c r="K95" i="44"/>
  <c r="K102" i="44"/>
  <c r="K32" i="44"/>
  <c r="K112" i="44" s="1"/>
  <c r="K97" i="44"/>
  <c r="K116" i="44"/>
  <c r="K121" i="44" s="1"/>
  <c r="K108" i="44"/>
  <c r="K60" i="44"/>
  <c r="K63" i="44"/>
  <c r="K36" i="36"/>
  <c r="J136" i="3"/>
  <c r="K131" i="3"/>
  <c r="J52" i="46"/>
  <c r="J57" i="43"/>
  <c r="K55" i="43"/>
  <c r="J48" i="42"/>
  <c r="J57" i="48"/>
  <c r="J44" i="48" s="1"/>
  <c r="K55" i="48"/>
  <c r="J32" i="41"/>
  <c r="J112" i="41" s="1"/>
  <c r="K35" i="47"/>
  <c r="K29" i="47"/>
  <c r="K31" i="47" s="1"/>
  <c r="K30" i="47" s="1"/>
  <c r="K60" i="50"/>
  <c r="K63" i="50"/>
  <c r="P50" i="80"/>
  <c r="O50" i="80"/>
  <c r="K46" i="46"/>
  <c r="K70" i="41"/>
  <c r="K76" i="41"/>
  <c r="K75" i="41" s="1"/>
  <c r="K102" i="48"/>
  <c r="K108" i="48"/>
  <c r="K104" i="48"/>
  <c r="K32" i="48"/>
  <c r="K112" i="48" s="1"/>
  <c r="K116" i="48"/>
  <c r="K121" i="48" s="1"/>
  <c r="K95" i="48"/>
  <c r="K97" i="48"/>
  <c r="K106" i="48"/>
  <c r="K47" i="42"/>
  <c r="K26" i="41"/>
  <c r="K105" i="41" s="1"/>
  <c r="P108" i="82"/>
  <c r="O108" i="82"/>
  <c r="M86" i="82"/>
  <c r="M32" i="80"/>
  <c r="G35" i="80"/>
  <c r="G89" i="82"/>
  <c r="I116" i="50"/>
  <c r="R86" i="82"/>
  <c r="R32" i="80"/>
  <c r="AD38" i="80"/>
  <c r="AD63" i="80" s="1"/>
  <c r="AD86" i="82"/>
  <c r="AD32" i="80"/>
  <c r="W38" i="80"/>
  <c r="W63" i="80" s="1"/>
  <c r="W86" i="82"/>
  <c r="W32" i="80"/>
  <c r="G32" i="80"/>
  <c r="G86" i="82"/>
  <c r="AA38" i="80"/>
  <c r="AA63" i="80" s="1"/>
  <c r="AA86" i="82"/>
  <c r="AA32" i="80"/>
  <c r="U86" i="82"/>
  <c r="U32" i="80"/>
  <c r="N91" i="82"/>
  <c r="N37" i="80"/>
  <c r="U91" i="82"/>
  <c r="U37" i="80"/>
  <c r="T69" i="82"/>
  <c r="T68" i="82" s="1"/>
  <c r="U46" i="82"/>
  <c r="U43" i="82" s="1"/>
  <c r="U24" i="82" s="1"/>
  <c r="U23" i="82" s="1"/>
  <c r="U62" i="82" s="1"/>
  <c r="U67" i="82" s="1"/>
  <c r="K50" i="80"/>
  <c r="K86" i="82"/>
  <c r="K32" i="80"/>
  <c r="H86" i="82"/>
  <c r="H32" i="80"/>
  <c r="Y38" i="80"/>
  <c r="Y63" i="80" s="1"/>
  <c r="Y86" i="82"/>
  <c r="Y32" i="80"/>
  <c r="AC38" i="80"/>
  <c r="AC63" i="80" s="1"/>
  <c r="AC86" i="82"/>
  <c r="AC32" i="80"/>
  <c r="M91" i="82"/>
  <c r="M37" i="80"/>
  <c r="J86" i="82"/>
  <c r="J32" i="80"/>
  <c r="V86" i="82"/>
  <c r="V32" i="80"/>
  <c r="Z38" i="80"/>
  <c r="Z63" i="80" s="1"/>
  <c r="Z86" i="82"/>
  <c r="Z32" i="80"/>
  <c r="T86" i="82"/>
  <c r="T32" i="80"/>
  <c r="L86" i="82"/>
  <c r="L32" i="80"/>
  <c r="O86" i="82"/>
  <c r="O32" i="80"/>
  <c r="N64" i="82"/>
  <c r="N63" i="82" s="1"/>
  <c r="N22" i="80"/>
  <c r="N42" i="82"/>
  <c r="N46" i="82" s="1"/>
  <c r="N43" i="82" s="1"/>
  <c r="N24" i="82" s="1"/>
  <c r="N23" i="82" s="1"/>
  <c r="N62" i="82" s="1"/>
  <c r="N67" i="82" s="1"/>
  <c r="T34" i="80"/>
  <c r="T88" i="82"/>
  <c r="T91" i="82"/>
  <c r="T37" i="80"/>
  <c r="K108" i="82"/>
  <c r="H91" i="82"/>
  <c r="H37" i="80"/>
  <c r="I116" i="49"/>
  <c r="M141" i="69"/>
  <c r="X86" i="82"/>
  <c r="X32" i="80"/>
  <c r="I86" i="82"/>
  <c r="I32" i="80"/>
  <c r="H72" i="82"/>
  <c r="H63" i="82"/>
  <c r="Q86" i="82"/>
  <c r="Q32" i="80"/>
  <c r="N86" i="82"/>
  <c r="N32" i="80"/>
  <c r="P86" i="82"/>
  <c r="P32" i="80"/>
  <c r="S86" i="82"/>
  <c r="S32" i="80"/>
  <c r="M141" i="76"/>
  <c r="AE86" i="82"/>
  <c r="AE32" i="80"/>
  <c r="AB38" i="80"/>
  <c r="AB63" i="80" s="1"/>
  <c r="AB86" i="82"/>
  <c r="AB32" i="80"/>
  <c r="K91" i="82"/>
  <c r="K37" i="80"/>
  <c r="K46" i="82"/>
  <c r="K43" i="82" s="1"/>
  <c r="K24" i="82" s="1"/>
  <c r="K23" i="82" s="1"/>
  <c r="K62" i="82" s="1"/>
  <c r="K67" i="82" s="1"/>
  <c r="G42" i="82"/>
  <c r="G46" i="82" s="1"/>
  <c r="G43" i="82" s="1"/>
  <c r="G24" i="82" s="1"/>
  <c r="G23" i="82" s="1"/>
  <c r="G62" i="82" s="1"/>
  <c r="G67" i="82" s="1"/>
  <c r="J36" i="39"/>
  <c r="J113" i="39" s="1"/>
  <c r="J36" i="42"/>
  <c r="J113" i="42" s="1"/>
  <c r="J36" i="48"/>
  <c r="J113" i="48" s="1"/>
  <c r="P46" i="82"/>
  <c r="P43" i="82" s="1"/>
  <c r="P24" i="82" s="1"/>
  <c r="P23" i="82" s="1"/>
  <c r="P62" i="82" s="1"/>
  <c r="P67" i="82" s="1"/>
  <c r="M141" i="74"/>
  <c r="I269" i="42"/>
  <c r="J98" i="41"/>
  <c r="J99" i="41"/>
  <c r="J63" i="45"/>
  <c r="J63" i="42"/>
  <c r="J53" i="41"/>
  <c r="J50" i="41" s="1"/>
  <c r="J31" i="41" s="1"/>
  <c r="J30" i="41" s="1"/>
  <c r="J94" i="41" s="1"/>
  <c r="J36" i="40"/>
  <c r="J113" i="40" s="1"/>
  <c r="J63" i="41"/>
  <c r="H49" i="39"/>
  <c r="H49" i="36"/>
  <c r="H53" i="36" s="1"/>
  <c r="H50" i="36" s="1"/>
  <c r="H31" i="36" s="1"/>
  <c r="H30" i="36" s="1"/>
  <c r="H107" i="36" s="1"/>
  <c r="H109" i="36" s="1"/>
  <c r="J63" i="46"/>
  <c r="G49" i="3"/>
  <c r="G70" i="47"/>
  <c r="G95" i="47"/>
  <c r="H52" i="36"/>
  <c r="G49" i="44"/>
  <c r="O42" i="83" s="1"/>
  <c r="G49" i="38"/>
  <c r="J42" i="83" s="1"/>
  <c r="J58" i="48"/>
  <c r="H72" i="50"/>
  <c r="H77" i="50" s="1"/>
  <c r="G49" i="50"/>
  <c r="Q42" i="83" s="1"/>
  <c r="J60" i="38"/>
  <c r="J63" i="38"/>
  <c r="J60" i="40"/>
  <c r="J63" i="40"/>
  <c r="I63" i="48"/>
  <c r="J60" i="50"/>
  <c r="J63" i="50"/>
  <c r="G49" i="40"/>
  <c r="L42" i="83" s="1"/>
  <c r="G49" i="37"/>
  <c r="I42" i="83" s="1"/>
  <c r="H52" i="48"/>
  <c r="H49" i="48"/>
  <c r="H53" i="48" s="1"/>
  <c r="H50" i="48" s="1"/>
  <c r="H31" i="48" s="1"/>
  <c r="H30" i="48" s="1"/>
  <c r="I60" i="3"/>
  <c r="J58" i="3"/>
  <c r="K58" i="3" s="1"/>
  <c r="L58" i="3" s="1"/>
  <c r="I63" i="3"/>
  <c r="I60" i="43"/>
  <c r="I64" i="43" s="1"/>
  <c r="I61" i="43" s="1"/>
  <c r="I63" i="43"/>
  <c r="J58" i="43"/>
  <c r="K58" i="43" s="1"/>
  <c r="L58" i="43" s="1"/>
  <c r="G49" i="45"/>
  <c r="V42" i="83" s="1"/>
  <c r="G49" i="49"/>
  <c r="G51" i="1"/>
  <c r="H49" i="43"/>
  <c r="J60" i="49"/>
  <c r="J63" i="49"/>
  <c r="J60" i="47"/>
  <c r="J64" i="47" s="1"/>
  <c r="J61" i="47" s="1"/>
  <c r="J63" i="47"/>
  <c r="I60" i="39"/>
  <c r="I64" i="39" s="1"/>
  <c r="I61" i="39" s="1"/>
  <c r="J58" i="39"/>
  <c r="K58" i="39" s="1"/>
  <c r="L58" i="39" s="1"/>
  <c r="I63" i="39"/>
  <c r="H46" i="39"/>
  <c r="H71" i="39" s="1"/>
  <c r="H79" i="39" s="1"/>
  <c r="J99" i="46"/>
  <c r="G189" i="36"/>
  <c r="G138" i="44"/>
  <c r="H52" i="39"/>
  <c r="G94" i="41"/>
  <c r="G114" i="47"/>
  <c r="Q22" i="80"/>
  <c r="H99" i="41"/>
  <c r="H71" i="41"/>
  <c r="H79" i="41" s="1"/>
  <c r="H98" i="41"/>
  <c r="J53" i="46"/>
  <c r="J50" i="46" s="1"/>
  <c r="G52" i="49"/>
  <c r="J98" i="46"/>
  <c r="P22" i="80"/>
  <c r="H99" i="46"/>
  <c r="H53" i="41"/>
  <c r="H50" i="41" s="1"/>
  <c r="H31" i="41" s="1"/>
  <c r="H30" i="41" s="1"/>
  <c r="H69" i="41" s="1"/>
  <c r="H74" i="41" s="1"/>
  <c r="G74" i="41"/>
  <c r="G114" i="41"/>
  <c r="H53" i="46"/>
  <c r="H50" i="46" s="1"/>
  <c r="H31" i="46" s="1"/>
  <c r="H30" i="46" s="1"/>
  <c r="G114" i="39"/>
  <c r="H48" i="49"/>
  <c r="G95" i="43"/>
  <c r="K22" i="80"/>
  <c r="U22" i="80"/>
  <c r="G76" i="43"/>
  <c r="I99" i="46"/>
  <c r="G71" i="48"/>
  <c r="G79" i="48" s="1"/>
  <c r="G107" i="41"/>
  <c r="H99" i="42"/>
  <c r="G114" i="43"/>
  <c r="H47" i="50"/>
  <c r="G76" i="42"/>
  <c r="H64" i="50"/>
  <c r="H61" i="50" s="1"/>
  <c r="G53" i="48"/>
  <c r="G50" i="48" s="1"/>
  <c r="G31" i="48" s="1"/>
  <c r="G30" i="48" s="1"/>
  <c r="H48" i="50"/>
  <c r="G46" i="50"/>
  <c r="G98" i="50" s="1"/>
  <c r="G189" i="48"/>
  <c r="G46" i="37"/>
  <c r="G98" i="37" s="1"/>
  <c r="G189" i="46"/>
  <c r="H138" i="45"/>
  <c r="G94" i="47"/>
  <c r="H45" i="49"/>
  <c r="G234" i="49"/>
  <c r="G138" i="42"/>
  <c r="G189" i="42"/>
  <c r="G189" i="49"/>
  <c r="G46" i="40"/>
  <c r="G107" i="47"/>
  <c r="H98" i="42"/>
  <c r="H53" i="42"/>
  <c r="H50" i="42" s="1"/>
  <c r="H31" i="42" s="1"/>
  <c r="H30" i="42" s="1"/>
  <c r="H71" i="42"/>
  <c r="I71" i="46"/>
  <c r="I98" i="46"/>
  <c r="I53" i="46"/>
  <c r="I50" i="46" s="1"/>
  <c r="I31" i="46" s="1"/>
  <c r="I30" i="46" s="1"/>
  <c r="I94" i="46" s="1"/>
  <c r="L22" i="80"/>
  <c r="H47" i="49"/>
  <c r="H64" i="49"/>
  <c r="H61" i="49" s="1"/>
  <c r="G189" i="3"/>
  <c r="J22" i="80"/>
  <c r="G53" i="46"/>
  <c r="G50" i="46" s="1"/>
  <c r="G31" i="46" s="1"/>
  <c r="G30" i="46" s="1"/>
  <c r="G189" i="41"/>
  <c r="G189" i="37"/>
  <c r="G74" i="47"/>
  <c r="G234" i="50"/>
  <c r="G46" i="45"/>
  <c r="G98" i="45" s="1"/>
  <c r="G234" i="38"/>
  <c r="G138" i="46"/>
  <c r="V22" i="80"/>
  <c r="G189" i="47"/>
  <c r="G117" i="61"/>
  <c r="G118" i="61" s="1"/>
  <c r="G179" i="61" s="1"/>
  <c r="G20" i="1"/>
  <c r="I116" i="61"/>
  <c r="H18" i="1"/>
  <c r="J24" i="3"/>
  <c r="K24" i="3" s="1"/>
  <c r="G234" i="37"/>
  <c r="H187" i="39"/>
  <c r="I182" i="39"/>
  <c r="G234" i="3"/>
  <c r="G52" i="38"/>
  <c r="I177" i="3"/>
  <c r="H180" i="3"/>
  <c r="I146" i="37"/>
  <c r="H152" i="37"/>
  <c r="H153" i="37" s="1"/>
  <c r="H250" i="37" s="1"/>
  <c r="J36" i="46"/>
  <c r="J113" i="46" s="1"/>
  <c r="I57" i="44"/>
  <c r="I64" i="44" s="1"/>
  <c r="I61" i="44" s="1"/>
  <c r="J55" i="44"/>
  <c r="I182" i="36"/>
  <c r="H187" i="36"/>
  <c r="I177" i="45"/>
  <c r="H180" i="45"/>
  <c r="H189" i="45" s="1"/>
  <c r="H190" i="45" s="1"/>
  <c r="H254" i="45" s="1"/>
  <c r="J28" i="3"/>
  <c r="H26" i="1"/>
  <c r="I136" i="38"/>
  <c r="I138" i="38" s="1"/>
  <c r="J132" i="38"/>
  <c r="O64" i="82"/>
  <c r="O63" i="82" s="1"/>
  <c r="M15" i="35"/>
  <c r="L33" i="35"/>
  <c r="L32" i="35"/>
  <c r="H180" i="39"/>
  <c r="I177" i="39"/>
  <c r="G234" i="39"/>
  <c r="H44" i="37"/>
  <c r="H48" i="37"/>
  <c r="H47" i="37"/>
  <c r="H45" i="37"/>
  <c r="H72" i="37"/>
  <c r="H77" i="37" s="1"/>
  <c r="H100" i="37"/>
  <c r="I47" i="43"/>
  <c r="I100" i="43"/>
  <c r="I72" i="43"/>
  <c r="I77" i="43" s="1"/>
  <c r="I44" i="43"/>
  <c r="I48" i="43"/>
  <c r="I45" i="43"/>
  <c r="H164" i="49"/>
  <c r="H165" i="49" s="1"/>
  <c r="H251" i="49" s="1"/>
  <c r="I158" i="49"/>
  <c r="I100" i="48"/>
  <c r="I72" i="48"/>
  <c r="I77" i="48" s="1"/>
  <c r="I45" i="48"/>
  <c r="I47" i="48"/>
  <c r="I48" i="48"/>
  <c r="I44" i="48"/>
  <c r="I146" i="43"/>
  <c r="H152" i="43"/>
  <c r="H153" i="43" s="1"/>
  <c r="H250" i="43" s="1"/>
  <c r="H200" i="38"/>
  <c r="I195" i="38"/>
  <c r="G234" i="46"/>
  <c r="J124" i="47"/>
  <c r="I129" i="47"/>
  <c r="I136" i="43"/>
  <c r="J131" i="43"/>
  <c r="J149" i="44"/>
  <c r="I152" i="44"/>
  <c r="I153" i="44" s="1"/>
  <c r="I250" i="44" s="1"/>
  <c r="H100" i="3"/>
  <c r="H44" i="3"/>
  <c r="J267" i="48"/>
  <c r="I269" i="48"/>
  <c r="I195" i="45"/>
  <c r="H200" i="45"/>
  <c r="H187" i="47"/>
  <c r="I182" i="47"/>
  <c r="I182" i="49"/>
  <c r="H187" i="49"/>
  <c r="G138" i="50"/>
  <c r="I131" i="39"/>
  <c r="H136" i="39"/>
  <c r="H138" i="39" s="1"/>
  <c r="H200" i="50"/>
  <c r="I195" i="50"/>
  <c r="J58" i="36"/>
  <c r="I63" i="36"/>
  <c r="J55" i="40"/>
  <c r="I57" i="40"/>
  <c r="I64" i="40" s="1"/>
  <c r="I61" i="40" s="1"/>
  <c r="I26" i="38"/>
  <c r="I105" i="38" s="1"/>
  <c r="J25" i="38"/>
  <c r="K25" i="38" s="1"/>
  <c r="H19" i="1"/>
  <c r="I230" i="44"/>
  <c r="I257" i="44" s="1"/>
  <c r="J224" i="44"/>
  <c r="H64" i="3"/>
  <c r="H61" i="3" s="1"/>
  <c r="H45" i="3"/>
  <c r="H164" i="3"/>
  <c r="I158" i="3"/>
  <c r="N39" i="35"/>
  <c r="N38" i="35"/>
  <c r="I223" i="48"/>
  <c r="H230" i="48"/>
  <c r="H257" i="48" s="1"/>
  <c r="I195" i="37"/>
  <c r="H200" i="37"/>
  <c r="I146" i="49"/>
  <c r="H152" i="49"/>
  <c r="H153" i="49" s="1"/>
  <c r="H250" i="49" s="1"/>
  <c r="G234" i="48"/>
  <c r="G46" i="44"/>
  <c r="I177" i="49"/>
  <c r="H180" i="49"/>
  <c r="I206" i="48"/>
  <c r="H217" i="48"/>
  <c r="H256" i="48" s="1"/>
  <c r="I196" i="3"/>
  <c r="H200" i="3"/>
  <c r="H187" i="38"/>
  <c r="I182" i="38"/>
  <c r="I195" i="42"/>
  <c r="H200" i="42"/>
  <c r="I131" i="42"/>
  <c r="H136" i="42"/>
  <c r="J35" i="46"/>
  <c r="J29" i="46"/>
  <c r="J183" i="45"/>
  <c r="I187" i="45"/>
  <c r="J267" i="47"/>
  <c r="I269" i="47"/>
  <c r="J26" i="49"/>
  <c r="J105" i="49" s="1"/>
  <c r="I57" i="49"/>
  <c r="I64" i="49" s="1"/>
  <c r="I61" i="49" s="1"/>
  <c r="J55" i="49"/>
  <c r="J126" i="39"/>
  <c r="I129" i="39"/>
  <c r="J212" i="3"/>
  <c r="I217" i="3"/>
  <c r="J224" i="36"/>
  <c r="I230" i="36"/>
  <c r="I257" i="36" s="1"/>
  <c r="H180" i="36"/>
  <c r="I177" i="36"/>
  <c r="J36" i="41"/>
  <c r="J113" i="41" s="1"/>
  <c r="O22" i="80"/>
  <c r="I158" i="47"/>
  <c r="H164" i="47"/>
  <c r="H165" i="47" s="1"/>
  <c r="H251" i="47" s="1"/>
  <c r="I124" i="44"/>
  <c r="H129" i="44"/>
  <c r="H200" i="43"/>
  <c r="I195" i="43"/>
  <c r="J76" i="41"/>
  <c r="J75" i="41" s="1"/>
  <c r="J70" i="41"/>
  <c r="I195" i="44"/>
  <c r="H200" i="44"/>
  <c r="H44" i="44"/>
  <c r="H45" i="44"/>
  <c r="H100" i="44"/>
  <c r="H47" i="44"/>
  <c r="H48" i="44"/>
  <c r="H72" i="44"/>
  <c r="H77" i="44" s="1"/>
  <c r="H64" i="44"/>
  <c r="H61" i="44" s="1"/>
  <c r="I4" i="35"/>
  <c r="H46" i="43"/>
  <c r="H180" i="42"/>
  <c r="I177" i="42"/>
  <c r="I124" i="43"/>
  <c r="H129" i="43"/>
  <c r="H138" i="43" s="1"/>
  <c r="I70" i="47"/>
  <c r="I76" i="47"/>
  <c r="I75" i="47" s="1"/>
  <c r="I32" i="50"/>
  <c r="I112" i="50" s="1"/>
  <c r="I104" i="50"/>
  <c r="I95" i="50"/>
  <c r="I108" i="50"/>
  <c r="I97" i="50"/>
  <c r="I106" i="50"/>
  <c r="I47" i="36"/>
  <c r="I100" i="36"/>
  <c r="I72" i="36"/>
  <c r="I77" i="36" s="1"/>
  <c r="I48" i="36"/>
  <c r="I45" i="36"/>
  <c r="I44" i="36"/>
  <c r="G189" i="38"/>
  <c r="H136" i="44"/>
  <c r="I131" i="44"/>
  <c r="J269" i="3"/>
  <c r="I146" i="36"/>
  <c r="H152" i="36"/>
  <c r="H153" i="36" s="1"/>
  <c r="H250" i="36" s="1"/>
  <c r="G189" i="39"/>
  <c r="I195" i="39"/>
  <c r="H200" i="39"/>
  <c r="I223" i="49"/>
  <c r="H230" i="49"/>
  <c r="H257" i="49" s="1"/>
  <c r="I177" i="41"/>
  <c r="H180" i="41"/>
  <c r="J56" i="37"/>
  <c r="I57" i="37"/>
  <c r="I64" i="37" s="1"/>
  <c r="I61" i="37" s="1"/>
  <c r="I182" i="42"/>
  <c r="H187" i="42"/>
  <c r="I206" i="39"/>
  <c r="H217" i="39"/>
  <c r="H256" i="39" s="1"/>
  <c r="H180" i="37"/>
  <c r="I177" i="37"/>
  <c r="J100" i="43"/>
  <c r="J45" i="43"/>
  <c r="J44" i="43"/>
  <c r="J48" i="43"/>
  <c r="J72" i="43"/>
  <c r="J77" i="43" s="1"/>
  <c r="J47" i="43"/>
  <c r="H64" i="37"/>
  <c r="H61" i="37" s="1"/>
  <c r="H129" i="50"/>
  <c r="I124" i="50"/>
  <c r="G234" i="47"/>
  <c r="J92" i="71"/>
  <c r="J92" i="72"/>
  <c r="J92" i="74"/>
  <c r="J92" i="63"/>
  <c r="J92" i="75"/>
  <c r="J92" i="76"/>
  <c r="J92" i="70"/>
  <c r="J92" i="69"/>
  <c r="J92" i="73"/>
  <c r="J92" i="49"/>
  <c r="J92" i="44"/>
  <c r="J92" i="48"/>
  <c r="J92" i="41"/>
  <c r="J92" i="47"/>
  <c r="J92" i="46"/>
  <c r="J92" i="43"/>
  <c r="J92" i="45"/>
  <c r="J92" i="42"/>
  <c r="J92" i="39"/>
  <c r="J92" i="37"/>
  <c r="J92" i="40"/>
  <c r="J92" i="36"/>
  <c r="J92" i="38"/>
  <c r="J149" i="42"/>
  <c r="I152" i="42"/>
  <c r="I153" i="42" s="1"/>
  <c r="I250" i="42" s="1"/>
  <c r="J224" i="50"/>
  <c r="I230" i="50"/>
  <c r="I257" i="50" s="1"/>
  <c r="J132" i="37"/>
  <c r="I136" i="37"/>
  <c r="J161" i="39"/>
  <c r="I164" i="39"/>
  <c r="I165" i="39" s="1"/>
  <c r="I251" i="39" s="1"/>
  <c r="I180" i="43"/>
  <c r="J177" i="43"/>
  <c r="J27" i="48"/>
  <c r="I29" i="48"/>
  <c r="H27" i="1" s="1"/>
  <c r="I35" i="48"/>
  <c r="H187" i="50"/>
  <c r="I182" i="50"/>
  <c r="H164" i="37"/>
  <c r="H165" i="37" s="1"/>
  <c r="H251" i="37" s="1"/>
  <c r="I158" i="37"/>
  <c r="I124" i="37"/>
  <c r="H129" i="37"/>
  <c r="H138" i="37" s="1"/>
  <c r="H44" i="45"/>
  <c r="H72" i="45"/>
  <c r="H77" i="45" s="1"/>
  <c r="H45" i="45"/>
  <c r="H48" i="45"/>
  <c r="H47" i="45"/>
  <c r="H100" i="45"/>
  <c r="J36" i="45"/>
  <c r="J113" i="45" s="1"/>
  <c r="G52" i="37"/>
  <c r="H100" i="38"/>
  <c r="H44" i="38"/>
  <c r="H47" i="38"/>
  <c r="H64" i="38"/>
  <c r="H61" i="38" s="1"/>
  <c r="H72" i="38"/>
  <c r="H77" i="38" s="1"/>
  <c r="H45" i="38"/>
  <c r="H48" i="38"/>
  <c r="H52" i="38" s="1"/>
  <c r="H180" i="50"/>
  <c r="I177" i="50"/>
  <c r="G234" i="41"/>
  <c r="J29" i="47"/>
  <c r="J31" i="47" s="1"/>
  <c r="J30" i="47" s="1"/>
  <c r="J35" i="47"/>
  <c r="G52" i="40"/>
  <c r="I158" i="50"/>
  <c r="H164" i="50"/>
  <c r="H165" i="50" s="1"/>
  <c r="H251" i="50" s="1"/>
  <c r="G234" i="43"/>
  <c r="G234" i="42"/>
  <c r="H72" i="3"/>
  <c r="H77" i="3" s="1"/>
  <c r="M41" i="35"/>
  <c r="N19" i="35"/>
  <c r="O19" i="35" s="1"/>
  <c r="O41" i="35" s="1"/>
  <c r="I19" i="61"/>
  <c r="H20" i="61"/>
  <c r="H56" i="61" s="1"/>
  <c r="H152" i="50"/>
  <c r="H153" i="50" s="1"/>
  <c r="H250" i="50" s="1"/>
  <c r="I146" i="50"/>
  <c r="H180" i="48"/>
  <c r="I177" i="48"/>
  <c r="G99" i="46"/>
  <c r="G98" i="46"/>
  <c r="G71" i="46"/>
  <c r="I182" i="44"/>
  <c r="H187" i="44"/>
  <c r="G52" i="45"/>
  <c r="I206" i="37"/>
  <c r="H217" i="37"/>
  <c r="H256" i="37" s="1"/>
  <c r="J127" i="3"/>
  <c r="I129" i="3"/>
  <c r="I138" i="3" s="1"/>
  <c r="G234" i="40"/>
  <c r="J124" i="46"/>
  <c r="I129" i="46"/>
  <c r="I182" i="46"/>
  <c r="H187" i="46"/>
  <c r="H136" i="47"/>
  <c r="H138" i="47" s="1"/>
  <c r="I135" i="47"/>
  <c r="J94" i="73"/>
  <c r="J94" i="69"/>
  <c r="J94" i="63"/>
  <c r="J94" i="76"/>
  <c r="J94" i="75"/>
  <c r="J94" i="72"/>
  <c r="J94" i="74"/>
  <c r="J94" i="71"/>
  <c r="J94" i="70"/>
  <c r="G27" i="1"/>
  <c r="I32" i="49"/>
  <c r="I112" i="49" s="1"/>
  <c r="I108" i="49"/>
  <c r="I95" i="49"/>
  <c r="I97" i="49"/>
  <c r="I104" i="49"/>
  <c r="I106" i="49"/>
  <c r="H100" i="49"/>
  <c r="H44" i="49"/>
  <c r="S64" i="82"/>
  <c r="S63" i="82" s="1"/>
  <c r="H187" i="3"/>
  <c r="I182" i="3"/>
  <c r="H164" i="46"/>
  <c r="H165" i="46" s="1"/>
  <c r="H251" i="46" s="1"/>
  <c r="I158" i="46"/>
  <c r="I206" i="44"/>
  <c r="H217" i="44"/>
  <c r="H256" i="44" s="1"/>
  <c r="H164" i="40"/>
  <c r="H165" i="40" s="1"/>
  <c r="H251" i="40" s="1"/>
  <c r="I158" i="40"/>
  <c r="H152" i="48"/>
  <c r="H153" i="48" s="1"/>
  <c r="H250" i="48" s="1"/>
  <c r="I146" i="48"/>
  <c r="I158" i="38"/>
  <c r="H164" i="38"/>
  <c r="H165" i="38" s="1"/>
  <c r="H251" i="38" s="1"/>
  <c r="H194" i="61"/>
  <c r="I191" i="61"/>
  <c r="J191" i="61" s="1"/>
  <c r="K191" i="61" s="1"/>
  <c r="K194" i="61" s="1"/>
  <c r="J224" i="42"/>
  <c r="I230" i="42"/>
  <c r="I257" i="42" s="1"/>
  <c r="J92" i="50"/>
  <c r="J26" i="50"/>
  <c r="J105" i="50" s="1"/>
  <c r="J48" i="36"/>
  <c r="J72" i="36"/>
  <c r="J77" i="36" s="1"/>
  <c r="I177" i="38"/>
  <c r="H180" i="38"/>
  <c r="I100" i="39"/>
  <c r="I72" i="39"/>
  <c r="I77" i="39" s="1"/>
  <c r="I48" i="39"/>
  <c r="I44" i="39"/>
  <c r="I45" i="39"/>
  <c r="I47" i="39"/>
  <c r="G93" i="44"/>
  <c r="G93" i="40"/>
  <c r="G93" i="41"/>
  <c r="G93" i="36"/>
  <c r="G93" i="42"/>
  <c r="G93" i="46"/>
  <c r="G93" i="50"/>
  <c r="G93" i="73"/>
  <c r="G93" i="69"/>
  <c r="G93" i="3"/>
  <c r="G93" i="43"/>
  <c r="G93" i="72"/>
  <c r="G93" i="74"/>
  <c r="G93" i="39"/>
  <c r="G93" i="75"/>
  <c r="G93" i="48"/>
  <c r="G93" i="47"/>
  <c r="G93" i="70"/>
  <c r="G93" i="71"/>
  <c r="G93" i="76"/>
  <c r="G93" i="45"/>
  <c r="G93" i="37"/>
  <c r="G93" i="63"/>
  <c r="G93" i="49"/>
  <c r="G93" i="38"/>
  <c r="I124" i="36"/>
  <c r="H129" i="36"/>
  <c r="H138" i="36" s="1"/>
  <c r="H200" i="47"/>
  <c r="I195" i="47"/>
  <c r="H230" i="39"/>
  <c r="H257" i="39" s="1"/>
  <c r="I223" i="39"/>
  <c r="I230" i="38"/>
  <c r="I257" i="38" s="1"/>
  <c r="J223" i="38"/>
  <c r="J212" i="50"/>
  <c r="I217" i="50"/>
  <c r="I256" i="50" s="1"/>
  <c r="J76" i="46"/>
  <c r="J75" i="46" s="1"/>
  <c r="J70" i="46"/>
  <c r="I158" i="44"/>
  <c r="H164" i="44"/>
  <c r="H165" i="44" s="1"/>
  <c r="H251" i="44" s="1"/>
  <c r="G138" i="49"/>
  <c r="I146" i="41"/>
  <c r="H152" i="41"/>
  <c r="H153" i="41" s="1"/>
  <c r="H250" i="41" s="1"/>
  <c r="I57" i="45"/>
  <c r="I64" i="45" s="1"/>
  <c r="I61" i="45" s="1"/>
  <c r="J55" i="45"/>
  <c r="G189" i="44"/>
  <c r="J29" i="39"/>
  <c r="J35" i="39"/>
  <c r="I57" i="38"/>
  <c r="I64" i="38" s="1"/>
  <c r="I61" i="38" s="1"/>
  <c r="J55" i="38"/>
  <c r="I182" i="37"/>
  <c r="H187" i="37"/>
  <c r="I182" i="40"/>
  <c r="H187" i="40"/>
  <c r="H189" i="40" s="1"/>
  <c r="H190" i="40" s="1"/>
  <c r="H254" i="40" s="1"/>
  <c r="H152" i="38"/>
  <c r="H153" i="38" s="1"/>
  <c r="H250" i="38" s="1"/>
  <c r="I146" i="38"/>
  <c r="I223" i="3"/>
  <c r="H230" i="3"/>
  <c r="G189" i="50"/>
  <c r="J126" i="45"/>
  <c r="I129" i="45"/>
  <c r="I138" i="45" s="1"/>
  <c r="J207" i="46"/>
  <c r="I217" i="46"/>
  <c r="I256" i="46" s="1"/>
  <c r="J56" i="50"/>
  <c r="I57" i="50"/>
  <c r="I64" i="50" s="1"/>
  <c r="I61" i="50" s="1"/>
  <c r="J126" i="40"/>
  <c r="I129" i="40"/>
  <c r="G234" i="36"/>
  <c r="H152" i="3"/>
  <c r="H153" i="3" s="1"/>
  <c r="H250" i="3" s="1"/>
  <c r="I146" i="3"/>
  <c r="H200" i="48"/>
  <c r="I195" i="48"/>
  <c r="H200" i="41"/>
  <c r="I195" i="41"/>
  <c r="H47" i="3"/>
  <c r="I124" i="42"/>
  <c r="H129" i="42"/>
  <c r="I35" i="3"/>
  <c r="I269" i="41"/>
  <c r="J266" i="41"/>
  <c r="I206" i="45"/>
  <c r="H217" i="45"/>
  <c r="H256" i="45" s="1"/>
  <c r="I146" i="47"/>
  <c r="H152" i="47"/>
  <c r="H153" i="47" s="1"/>
  <c r="H250" i="47" s="1"/>
  <c r="I161" i="45"/>
  <c r="H164" i="45"/>
  <c r="H165" i="45" s="1"/>
  <c r="H251" i="45" s="1"/>
  <c r="G52" i="44"/>
  <c r="I223" i="37"/>
  <c r="H230" i="37"/>
  <c r="H257" i="37" s="1"/>
  <c r="H136" i="49"/>
  <c r="I131" i="49"/>
  <c r="I195" i="40"/>
  <c r="H200" i="40"/>
  <c r="G46" i="38"/>
  <c r="H50" i="1"/>
  <c r="H51" i="1" s="1"/>
  <c r="I76" i="41"/>
  <c r="I75" i="41" s="1"/>
  <c r="I131" i="40"/>
  <c r="H136" i="40"/>
  <c r="H138" i="40" s="1"/>
  <c r="I223" i="45"/>
  <c r="H230" i="45"/>
  <c r="H257" i="45" s="1"/>
  <c r="I223" i="46"/>
  <c r="H230" i="46"/>
  <c r="H257" i="46" s="1"/>
  <c r="J150" i="46"/>
  <c r="I152" i="46"/>
  <c r="I153" i="46" s="1"/>
  <c r="I250" i="46" s="1"/>
  <c r="I200" i="49"/>
  <c r="J195" i="49"/>
  <c r="J212" i="49"/>
  <c r="I217" i="49"/>
  <c r="I256" i="49" s="1"/>
  <c r="I152" i="40"/>
  <c r="I153" i="40" s="1"/>
  <c r="I250" i="40" s="1"/>
  <c r="J146" i="40"/>
  <c r="I136" i="36"/>
  <c r="J131" i="36"/>
  <c r="J227" i="41"/>
  <c r="I230" i="41"/>
  <c r="I257" i="41" s="1"/>
  <c r="J149" i="45"/>
  <c r="I152" i="45"/>
  <c r="I153" i="45" s="1"/>
  <c r="I250" i="45" s="1"/>
  <c r="I206" i="42"/>
  <c r="H217" i="42"/>
  <c r="H256" i="42" s="1"/>
  <c r="H129" i="48"/>
  <c r="H138" i="48" s="1"/>
  <c r="I124" i="48"/>
  <c r="H129" i="41"/>
  <c r="H138" i="41" s="1"/>
  <c r="I124" i="41"/>
  <c r="I177" i="46"/>
  <c r="H180" i="46"/>
  <c r="J64" i="82"/>
  <c r="J63" i="82" s="1"/>
  <c r="H217" i="36"/>
  <c r="H256" i="36" s="1"/>
  <c r="I206" i="36"/>
  <c r="H52" i="43"/>
  <c r="I206" i="40"/>
  <c r="H217" i="40"/>
  <c r="H256" i="40" s="1"/>
  <c r="I46" i="42"/>
  <c r="H98" i="61"/>
  <c r="I94" i="61"/>
  <c r="J100" i="39"/>
  <c r="J44" i="39"/>
  <c r="J45" i="39"/>
  <c r="J48" i="39"/>
  <c r="J72" i="39"/>
  <c r="J77" i="39" s="1"/>
  <c r="J47" i="39"/>
  <c r="S22" i="80"/>
  <c r="H187" i="41"/>
  <c r="I182" i="41"/>
  <c r="I223" i="47"/>
  <c r="H230" i="47"/>
  <c r="H257" i="47" s="1"/>
  <c r="I158" i="48"/>
  <c r="H164" i="48"/>
  <c r="H165" i="48" s="1"/>
  <c r="H251" i="48" s="1"/>
  <c r="I182" i="43"/>
  <c r="H187" i="43"/>
  <c r="H189" i="43" s="1"/>
  <c r="H164" i="41"/>
  <c r="H165" i="41" s="1"/>
  <c r="H251" i="41" s="1"/>
  <c r="I158" i="41"/>
  <c r="I131" i="46"/>
  <c r="H136" i="46"/>
  <c r="H138" i="46" s="1"/>
  <c r="I206" i="38"/>
  <c r="H217" i="38"/>
  <c r="H256" i="38" s="1"/>
  <c r="I158" i="43"/>
  <c r="H164" i="43"/>
  <c r="H165" i="43" s="1"/>
  <c r="H251" i="43" s="1"/>
  <c r="I195" i="36"/>
  <c r="H200" i="36"/>
  <c r="I206" i="47"/>
  <c r="H217" i="47"/>
  <c r="H256" i="47" s="1"/>
  <c r="H217" i="41"/>
  <c r="H256" i="41" s="1"/>
  <c r="I206" i="41"/>
  <c r="H200" i="46"/>
  <c r="I195" i="46"/>
  <c r="G234" i="44"/>
  <c r="J226" i="40"/>
  <c r="I230" i="40"/>
  <c r="I257" i="40" s="1"/>
  <c r="J55" i="3"/>
  <c r="I57" i="3"/>
  <c r="I217" i="43"/>
  <c r="I256" i="43" s="1"/>
  <c r="J207" i="43"/>
  <c r="J158" i="42"/>
  <c r="I164" i="42"/>
  <c r="I165" i="42" s="1"/>
  <c r="I251" i="42" s="1"/>
  <c r="J132" i="48"/>
  <c r="I136" i="48"/>
  <c r="J76" i="47"/>
  <c r="J75" i="47" s="1"/>
  <c r="J70" i="47"/>
  <c r="G234" i="45"/>
  <c r="J161" i="36"/>
  <c r="I164" i="36"/>
  <c r="I165" i="36" s="1"/>
  <c r="I251" i="36" s="1"/>
  <c r="I124" i="49"/>
  <c r="H129" i="49"/>
  <c r="H136" i="50"/>
  <c r="I131" i="50"/>
  <c r="J178" i="40"/>
  <c r="I180" i="40"/>
  <c r="I182" i="48"/>
  <c r="H187" i="48"/>
  <c r="I177" i="47"/>
  <c r="H180" i="47"/>
  <c r="H180" i="44"/>
  <c r="I177" i="44"/>
  <c r="I269" i="36"/>
  <c r="J266" i="36"/>
  <c r="H152" i="39"/>
  <c r="H153" i="39" s="1"/>
  <c r="H250" i="39" s="1"/>
  <c r="I146" i="39"/>
  <c r="H100" i="40"/>
  <c r="H44" i="40"/>
  <c r="H47" i="40"/>
  <c r="H72" i="40"/>
  <c r="H77" i="40" s="1"/>
  <c r="H48" i="40"/>
  <c r="H45" i="40"/>
  <c r="H64" i="40"/>
  <c r="H61" i="40" s="1"/>
  <c r="H100" i="50"/>
  <c r="H44" i="50"/>
  <c r="H46" i="50" s="1"/>
  <c r="H99" i="50" s="1"/>
  <c r="I31" i="47"/>
  <c r="I30" i="47" s="1"/>
  <c r="I121" i="44"/>
  <c r="J121" i="44"/>
  <c r="I121" i="45"/>
  <c r="J121" i="45"/>
  <c r="I121" i="48"/>
  <c r="J121" i="48"/>
  <c r="I121" i="42"/>
  <c r="J121" i="42"/>
  <c r="I121" i="43"/>
  <c r="J121" i="43"/>
  <c r="I121" i="39"/>
  <c r="J121" i="39"/>
  <c r="I121" i="41"/>
  <c r="I121" i="47"/>
  <c r="J121" i="47"/>
  <c r="I121" i="46"/>
  <c r="J121" i="46"/>
  <c r="I92" i="3"/>
  <c r="I26" i="3"/>
  <c r="M38" i="35"/>
  <c r="M39" i="35"/>
  <c r="M17" i="35"/>
  <c r="N17" i="35" s="1"/>
  <c r="O17" i="35" s="1"/>
  <c r="L37" i="35"/>
  <c r="L36" i="35"/>
  <c r="H97" i="3" s="1"/>
  <c r="I94" i="71"/>
  <c r="I94" i="72"/>
  <c r="I94" i="69"/>
  <c r="I94" i="70"/>
  <c r="I94" i="75"/>
  <c r="I94" i="63"/>
  <c r="I94" i="76"/>
  <c r="I94" i="73"/>
  <c r="I94" i="74"/>
  <c r="I92" i="39"/>
  <c r="I92" i="48"/>
  <c r="I92" i="72"/>
  <c r="I92" i="38"/>
  <c r="I92" i="49"/>
  <c r="I92" i="71"/>
  <c r="I92" i="37"/>
  <c r="I92" i="50"/>
  <c r="I92" i="70"/>
  <c r="I92" i="36"/>
  <c r="I92" i="43"/>
  <c r="I92" i="69"/>
  <c r="I92" i="44"/>
  <c r="I92" i="63"/>
  <c r="I92" i="76"/>
  <c r="I92" i="42"/>
  <c r="I92" i="45"/>
  <c r="I92" i="75"/>
  <c r="I92" i="41"/>
  <c r="I92" i="46"/>
  <c r="I92" i="74"/>
  <c r="I92" i="40"/>
  <c r="I92" i="47"/>
  <c r="I92" i="73"/>
  <c r="L43" i="35"/>
  <c r="M24" i="35"/>
  <c r="N24" i="35" s="1"/>
  <c r="M21" i="35"/>
  <c r="H121" i="36"/>
  <c r="H121" i="38"/>
  <c r="H121" i="37"/>
  <c r="I341" i="60"/>
  <c r="J340" i="60"/>
  <c r="G94" i="43"/>
  <c r="H108" i="3"/>
  <c r="H32" i="3"/>
  <c r="H112" i="3" s="1"/>
  <c r="H116" i="3"/>
  <c r="H104" i="3"/>
  <c r="H106" i="3"/>
  <c r="H116" i="49"/>
  <c r="G70" i="42"/>
  <c r="H116" i="50"/>
  <c r="G76" i="39"/>
  <c r="G52" i="3"/>
  <c r="G52" i="50"/>
  <c r="G99" i="48"/>
  <c r="G107" i="43"/>
  <c r="H99" i="48"/>
  <c r="G98" i="48"/>
  <c r="H32" i="49"/>
  <c r="H112" i="49" s="1"/>
  <c r="H32" i="50"/>
  <c r="H112" i="50" s="1"/>
  <c r="G107" i="42"/>
  <c r="G94" i="36"/>
  <c r="H98" i="36"/>
  <c r="G70" i="39"/>
  <c r="H71" i="36"/>
  <c r="J286" i="60"/>
  <c r="I287" i="60"/>
  <c r="G99" i="49"/>
  <c r="R22" i="80"/>
  <c r="H98" i="48"/>
  <c r="H71" i="48"/>
  <c r="H79" i="48" s="1"/>
  <c r="H94" i="47"/>
  <c r="H107" i="47"/>
  <c r="H109" i="47" s="1"/>
  <c r="H69" i="47"/>
  <c r="H97" i="50"/>
  <c r="H106" i="50"/>
  <c r="H95" i="50"/>
  <c r="H108" i="50"/>
  <c r="H104" i="50"/>
  <c r="H106" i="49"/>
  <c r="H97" i="49"/>
  <c r="H108" i="49"/>
  <c r="H104" i="49"/>
  <c r="H95" i="49"/>
  <c r="G99" i="3"/>
  <c r="G98" i="3" s="1"/>
  <c r="G98" i="49"/>
  <c r="G70" i="36"/>
  <c r="G76" i="36"/>
  <c r="G75" i="36" s="1"/>
  <c r="G95" i="36"/>
  <c r="J115" i="61" l="1"/>
  <c r="K101" i="61"/>
  <c r="K115" i="61" s="1"/>
  <c r="J40" i="61"/>
  <c r="J54" i="61" s="1"/>
  <c r="J81" i="61" s="1"/>
  <c r="J176" i="61" s="1"/>
  <c r="K34" i="61"/>
  <c r="K40" i="61" s="1"/>
  <c r="K54" i="61" s="1"/>
  <c r="J80" i="61"/>
  <c r="K78" i="61"/>
  <c r="K80" i="61" s="1"/>
  <c r="J68" i="61"/>
  <c r="K66" i="61"/>
  <c r="K68" i="61" s="1"/>
  <c r="G94" i="39"/>
  <c r="G107" i="39"/>
  <c r="G94" i="42"/>
  <c r="J45" i="48"/>
  <c r="L36" i="44"/>
  <c r="L113" i="44" s="1"/>
  <c r="G69" i="42"/>
  <c r="I64" i="3"/>
  <c r="I61" i="3" s="1"/>
  <c r="J72" i="48"/>
  <c r="J77" i="48" s="1"/>
  <c r="I49" i="42"/>
  <c r="J100" i="48"/>
  <c r="J48" i="48"/>
  <c r="I52" i="42"/>
  <c r="K72" i="42"/>
  <c r="K77" i="42" s="1"/>
  <c r="J49" i="42"/>
  <c r="L114" i="44"/>
  <c r="J47" i="48"/>
  <c r="J49" i="48" s="1"/>
  <c r="K48" i="42"/>
  <c r="K52" i="42" s="1"/>
  <c r="K100" i="42"/>
  <c r="G79" i="41"/>
  <c r="G76" i="41"/>
  <c r="G70" i="41"/>
  <c r="M64" i="83"/>
  <c r="M63" i="83" s="1"/>
  <c r="K44" i="42"/>
  <c r="Q108" i="83"/>
  <c r="L53" i="47"/>
  <c r="L50" i="47" s="1"/>
  <c r="L31" i="47" s="1"/>
  <c r="L30" i="47" s="1"/>
  <c r="L60" i="39"/>
  <c r="L63" i="39"/>
  <c r="K57" i="43"/>
  <c r="K44" i="43" s="1"/>
  <c r="L55" i="43"/>
  <c r="L57" i="43" s="1"/>
  <c r="L60" i="42"/>
  <c r="L64" i="42" s="1"/>
  <c r="L61" i="42" s="1"/>
  <c r="L63" i="42"/>
  <c r="L63" i="46"/>
  <c r="L60" i="46"/>
  <c r="L64" i="46" s="1"/>
  <c r="L61" i="46" s="1"/>
  <c r="K136" i="45"/>
  <c r="L131" i="45"/>
  <c r="L136" i="45" s="1"/>
  <c r="K129" i="38"/>
  <c r="L124" i="38"/>
  <c r="L129" i="38" s="1"/>
  <c r="L45" i="42"/>
  <c r="L44" i="42"/>
  <c r="L100" i="42"/>
  <c r="L48" i="42"/>
  <c r="L72" i="42"/>
  <c r="L77" i="42" s="1"/>
  <c r="L47" i="42"/>
  <c r="L102" i="49"/>
  <c r="L111" i="49"/>
  <c r="L95" i="49"/>
  <c r="L116" i="49"/>
  <c r="L121" i="49" s="1"/>
  <c r="L97" i="49"/>
  <c r="L106" i="49"/>
  <c r="L108" i="49"/>
  <c r="L104" i="49"/>
  <c r="L32" i="49"/>
  <c r="L112" i="49" s="1"/>
  <c r="L96" i="49"/>
  <c r="L105" i="49"/>
  <c r="L46" i="46"/>
  <c r="L114" i="47"/>
  <c r="K57" i="48"/>
  <c r="K72" i="48" s="1"/>
  <c r="K77" i="48" s="1"/>
  <c r="L55" i="48"/>
  <c r="L57" i="48" s="1"/>
  <c r="K113" i="36"/>
  <c r="L36" i="36"/>
  <c r="L113" i="36" s="1"/>
  <c r="L114" i="36" s="1"/>
  <c r="K113" i="50"/>
  <c r="L36" i="50"/>
  <c r="L113" i="50" s="1"/>
  <c r="L97" i="50"/>
  <c r="L106" i="50"/>
  <c r="L95" i="50"/>
  <c r="L111" i="50"/>
  <c r="L32" i="50"/>
  <c r="L112" i="50" s="1"/>
  <c r="L96" i="50"/>
  <c r="L104" i="50"/>
  <c r="L102" i="50"/>
  <c r="L105" i="50"/>
  <c r="L116" i="50"/>
  <c r="L121" i="50" s="1"/>
  <c r="L108" i="50"/>
  <c r="L49" i="46"/>
  <c r="L52" i="46"/>
  <c r="I49" i="39"/>
  <c r="J19" i="1"/>
  <c r="L25" i="38"/>
  <c r="L60" i="43"/>
  <c r="L63" i="43"/>
  <c r="L63" i="3"/>
  <c r="L60" i="3"/>
  <c r="L63" i="45"/>
  <c r="L60" i="45"/>
  <c r="K269" i="42"/>
  <c r="L266" i="42"/>
  <c r="L269" i="42" s="1"/>
  <c r="K269" i="45"/>
  <c r="L267" i="45"/>
  <c r="L269" i="45" s="1"/>
  <c r="K269" i="43"/>
  <c r="L267" i="43"/>
  <c r="L269" i="43" s="1"/>
  <c r="K269" i="49"/>
  <c r="L267" i="49"/>
  <c r="L269" i="49" s="1"/>
  <c r="K113" i="49"/>
  <c r="L36" i="49"/>
  <c r="L113" i="49" s="1"/>
  <c r="Q49" i="84"/>
  <c r="L79" i="47"/>
  <c r="L76" i="47"/>
  <c r="L75" i="47" s="1"/>
  <c r="L70" i="47"/>
  <c r="K136" i="3"/>
  <c r="L131" i="3"/>
  <c r="L136" i="3" s="1"/>
  <c r="L63" i="41"/>
  <c r="L60" i="41"/>
  <c r="L64" i="41" s="1"/>
  <c r="L61" i="41" s="1"/>
  <c r="L31" i="41" s="1"/>
  <c r="L30" i="41" s="1"/>
  <c r="K113" i="3"/>
  <c r="L36" i="3"/>
  <c r="L113" i="3" s="1"/>
  <c r="K57" i="36"/>
  <c r="L55" i="36"/>
  <c r="L57" i="36" s="1"/>
  <c r="K113" i="38"/>
  <c r="L36" i="38"/>
  <c r="L113" i="38" s="1"/>
  <c r="K57" i="39"/>
  <c r="L56" i="39"/>
  <c r="L57" i="39" s="1"/>
  <c r="L105" i="41"/>
  <c r="L116" i="41"/>
  <c r="L121" i="41" s="1"/>
  <c r="L102" i="41"/>
  <c r="L32" i="41"/>
  <c r="L112" i="41" s="1"/>
  <c r="L95" i="41"/>
  <c r="L106" i="41"/>
  <c r="L111" i="41"/>
  <c r="L104" i="41"/>
  <c r="L108" i="41"/>
  <c r="L96" i="41"/>
  <c r="L97" i="41"/>
  <c r="J18" i="1"/>
  <c r="L24" i="3"/>
  <c r="K18" i="1" s="1"/>
  <c r="L44" i="35"/>
  <c r="L28" i="35"/>
  <c r="P21" i="35"/>
  <c r="G22" i="80"/>
  <c r="G101" i="82"/>
  <c r="G103" i="82" s="1"/>
  <c r="H76" i="46"/>
  <c r="H75" i="46" s="1"/>
  <c r="H70" i="46"/>
  <c r="G37" i="80"/>
  <c r="I70" i="41"/>
  <c r="G107" i="36"/>
  <c r="H42" i="84" s="1"/>
  <c r="H44" i="84" s="1"/>
  <c r="U64" i="83"/>
  <c r="U63" i="83" s="1"/>
  <c r="G79" i="46"/>
  <c r="H70" i="36"/>
  <c r="H79" i="36"/>
  <c r="R108" i="83"/>
  <c r="R64" i="83"/>
  <c r="R63" i="83" s="1"/>
  <c r="G79" i="49"/>
  <c r="I76" i="46"/>
  <c r="I75" i="46" s="1"/>
  <c r="I79" i="46"/>
  <c r="R49" i="84"/>
  <c r="H76" i="42"/>
  <c r="H75" i="42" s="1"/>
  <c r="H79" i="42"/>
  <c r="I96" i="3"/>
  <c r="I105" i="3"/>
  <c r="G42" i="1"/>
  <c r="G248" i="83"/>
  <c r="G95" i="84"/>
  <c r="F41" i="1"/>
  <c r="K95" i="84"/>
  <c r="K248" i="83"/>
  <c r="I95" i="84"/>
  <c r="I248" i="83"/>
  <c r="L95" i="84"/>
  <c r="L248" i="83"/>
  <c r="V248" i="83"/>
  <c r="V95" i="84"/>
  <c r="G258" i="43"/>
  <c r="P95" i="84"/>
  <c r="P98" i="84" s="1"/>
  <c r="P248" i="83"/>
  <c r="P251" i="83" s="1"/>
  <c r="T95" i="84"/>
  <c r="T248" i="83"/>
  <c r="S248" i="83"/>
  <c r="S95" i="84"/>
  <c r="U95" i="84"/>
  <c r="U248" i="83"/>
  <c r="L94" i="84"/>
  <c r="L247" i="83"/>
  <c r="L251" i="83" s="1"/>
  <c r="V247" i="83"/>
  <c r="V94" i="84"/>
  <c r="G258" i="38"/>
  <c r="J94" i="84"/>
  <c r="J98" i="84" s="1"/>
  <c r="J247" i="83"/>
  <c r="J251" i="83" s="1"/>
  <c r="G258" i="42"/>
  <c r="N247" i="83"/>
  <c r="N251" i="83" s="1"/>
  <c r="N94" i="84"/>
  <c r="N98" i="84" s="1"/>
  <c r="T247" i="83"/>
  <c r="T94" i="84"/>
  <c r="I94" i="84"/>
  <c r="I98" i="84" s="1"/>
  <c r="I247" i="83"/>
  <c r="S247" i="83"/>
  <c r="S94" i="84"/>
  <c r="S98" i="84" s="1"/>
  <c r="G258" i="41"/>
  <c r="M94" i="84"/>
  <c r="M98" i="84" s="1"/>
  <c r="M247" i="83"/>
  <c r="M251" i="83" s="1"/>
  <c r="G247" i="83"/>
  <c r="G251" i="83" s="1"/>
  <c r="G94" i="84"/>
  <c r="G258" i="49"/>
  <c r="R94" i="84"/>
  <c r="R98" i="84" s="1"/>
  <c r="R247" i="83"/>
  <c r="R251" i="83" s="1"/>
  <c r="U94" i="84"/>
  <c r="U247" i="83"/>
  <c r="G258" i="36"/>
  <c r="H247" i="83"/>
  <c r="H251" i="83" s="1"/>
  <c r="H94" i="84"/>
  <c r="H98" i="84" s="1"/>
  <c r="I67" i="84"/>
  <c r="O67" i="84"/>
  <c r="U67" i="84"/>
  <c r="V67" i="84"/>
  <c r="T67" i="84"/>
  <c r="P244" i="83"/>
  <c r="P91" i="84"/>
  <c r="N91" i="84"/>
  <c r="N244" i="83"/>
  <c r="L67" i="84"/>
  <c r="S67" i="84"/>
  <c r="R67" i="84"/>
  <c r="M67" i="84"/>
  <c r="Q91" i="84"/>
  <c r="Q244" i="83"/>
  <c r="J91" i="84"/>
  <c r="J244" i="83"/>
  <c r="K91" i="84"/>
  <c r="K244" i="83"/>
  <c r="K66" i="84"/>
  <c r="T66" i="84"/>
  <c r="J66" i="84"/>
  <c r="M66" i="84"/>
  <c r="H66" i="84"/>
  <c r="G36" i="1"/>
  <c r="Q243" i="83"/>
  <c r="Q90" i="84"/>
  <c r="U90" i="84"/>
  <c r="U243" i="83"/>
  <c r="O243" i="83"/>
  <c r="O90" i="84"/>
  <c r="S66" i="84"/>
  <c r="R66" i="84"/>
  <c r="I90" i="84"/>
  <c r="I243" i="83"/>
  <c r="N90" i="84"/>
  <c r="N243" i="83"/>
  <c r="P243" i="83"/>
  <c r="P90" i="84"/>
  <c r="K46" i="42"/>
  <c r="K22" i="84"/>
  <c r="J100" i="36"/>
  <c r="K113" i="37"/>
  <c r="K114" i="37" s="1"/>
  <c r="K113" i="47"/>
  <c r="K114" i="47" s="1"/>
  <c r="G53" i="49"/>
  <c r="G50" i="49" s="1"/>
  <c r="G31" i="49" s="1"/>
  <c r="G30" i="49" s="1"/>
  <c r="R42" i="83"/>
  <c r="K114" i="44"/>
  <c r="G95" i="49"/>
  <c r="R88" i="83" s="1"/>
  <c r="G76" i="49"/>
  <c r="G69" i="36"/>
  <c r="G111" i="36" s="1"/>
  <c r="H46" i="84" s="1"/>
  <c r="I69" i="41"/>
  <c r="I74" i="41" s="1"/>
  <c r="G53" i="3"/>
  <c r="G50" i="3" s="1"/>
  <c r="G42" i="83"/>
  <c r="I94" i="41"/>
  <c r="G70" i="49"/>
  <c r="J86" i="83"/>
  <c r="J31" i="84"/>
  <c r="V86" i="83"/>
  <c r="V31" i="84"/>
  <c r="T31" i="84"/>
  <c r="T86" i="83"/>
  <c r="G102" i="74"/>
  <c r="AC37" i="84" s="1"/>
  <c r="AC62" i="84" s="1"/>
  <c r="AC71" i="84" s="1"/>
  <c r="AC31" i="84"/>
  <c r="AC86" i="83"/>
  <c r="G102" i="69"/>
  <c r="X37" i="84" s="1"/>
  <c r="X62" i="84" s="1"/>
  <c r="X31" i="84"/>
  <c r="X86" i="83"/>
  <c r="N86" i="83"/>
  <c r="N31" i="84"/>
  <c r="O31" i="84"/>
  <c r="O86" i="83"/>
  <c r="R86" i="83"/>
  <c r="R31" i="84"/>
  <c r="G102" i="76"/>
  <c r="AE37" i="84" s="1"/>
  <c r="AE62" i="84" s="1"/>
  <c r="AE71" i="84" s="1"/>
  <c r="AE31" i="84"/>
  <c r="AE86" i="83"/>
  <c r="S86" i="83"/>
  <c r="S31" i="84"/>
  <c r="G102" i="72"/>
  <c r="G140" i="72" s="1"/>
  <c r="AA86" i="83"/>
  <c r="AA31" i="84"/>
  <c r="G102" i="73"/>
  <c r="AB37" i="84" s="1"/>
  <c r="AB62" i="84" s="1"/>
  <c r="AB72" i="84" s="1"/>
  <c r="AB31" i="84"/>
  <c r="AB86" i="83"/>
  <c r="I46" i="48"/>
  <c r="G102" i="63"/>
  <c r="W37" i="84" s="1"/>
  <c r="W62" i="84" s="1"/>
  <c r="W71" i="84" s="1"/>
  <c r="W31" i="84"/>
  <c r="W86" i="83"/>
  <c r="G102" i="71"/>
  <c r="G140" i="71" s="1"/>
  <c r="Z86" i="83"/>
  <c r="Z31" i="84"/>
  <c r="G102" i="75"/>
  <c r="AD37" i="84" s="1"/>
  <c r="AD62" i="84" s="1"/>
  <c r="AD72" i="84" s="1"/>
  <c r="AD86" i="83"/>
  <c r="AD31" i="84"/>
  <c r="P31" i="84"/>
  <c r="P86" i="83"/>
  <c r="Q31" i="84"/>
  <c r="Q86" i="83"/>
  <c r="G102" i="41"/>
  <c r="M37" i="84" s="1"/>
  <c r="M86" i="83"/>
  <c r="M31" i="84"/>
  <c r="G92" i="83"/>
  <c r="G43" i="83"/>
  <c r="I31" i="84"/>
  <c r="I86" i="83"/>
  <c r="G102" i="70"/>
  <c r="G140" i="70" s="1"/>
  <c r="Y86" i="83"/>
  <c r="Y31" i="84"/>
  <c r="K31" i="84"/>
  <c r="K86" i="83"/>
  <c r="G31" i="84"/>
  <c r="G86" i="83"/>
  <c r="U86" i="83"/>
  <c r="U31" i="84"/>
  <c r="L31" i="84"/>
  <c r="L86" i="83"/>
  <c r="S91" i="83"/>
  <c r="S36" i="84"/>
  <c r="V91" i="83"/>
  <c r="V36" i="84"/>
  <c r="G70" i="48"/>
  <c r="S64" i="83"/>
  <c r="S63" i="83" s="1"/>
  <c r="T33" i="84"/>
  <c r="T88" i="83"/>
  <c r="G91" i="83"/>
  <c r="G36" i="84"/>
  <c r="G102" i="39"/>
  <c r="K37" i="84" s="1"/>
  <c r="K32" i="84"/>
  <c r="K87" i="83"/>
  <c r="J111" i="49"/>
  <c r="J96" i="49"/>
  <c r="G69" i="46"/>
  <c r="U22" i="84"/>
  <c r="G109" i="47"/>
  <c r="T42" i="84"/>
  <c r="T44" i="84" s="1"/>
  <c r="T101" i="83"/>
  <c r="T103" i="83" s="1"/>
  <c r="T134" i="83" s="1"/>
  <c r="M32" i="84"/>
  <c r="M87" i="83"/>
  <c r="K111" i="50"/>
  <c r="K96" i="50"/>
  <c r="Q36" i="84"/>
  <c r="Q91" i="83"/>
  <c r="N33" i="84"/>
  <c r="N88" i="83"/>
  <c r="K33" i="84"/>
  <c r="K88" i="83"/>
  <c r="G109" i="39"/>
  <c r="K42" i="84"/>
  <c r="K44" i="84" s="1"/>
  <c r="K101" i="83"/>
  <c r="K103" i="83" s="1"/>
  <c r="K134" i="83" s="1"/>
  <c r="G109" i="42"/>
  <c r="N42" i="84"/>
  <c r="N44" i="84" s="1"/>
  <c r="N101" i="83"/>
  <c r="N103" i="83" s="1"/>
  <c r="N134" i="83" s="1"/>
  <c r="G109" i="43"/>
  <c r="P42" i="84"/>
  <c r="P44" i="84" s="1"/>
  <c r="P101" i="83"/>
  <c r="P103" i="83" s="1"/>
  <c r="P134" i="83" s="1"/>
  <c r="J111" i="50"/>
  <c r="J96" i="50"/>
  <c r="T32" i="84"/>
  <c r="T87" i="83"/>
  <c r="I36" i="84"/>
  <c r="I91" i="83"/>
  <c r="P33" i="84"/>
  <c r="P88" i="83"/>
  <c r="G94" i="49"/>
  <c r="R22" i="84"/>
  <c r="K111" i="41"/>
  <c r="K96" i="41"/>
  <c r="G90" i="83"/>
  <c r="G35" i="84"/>
  <c r="R91" i="83"/>
  <c r="R36" i="84"/>
  <c r="N32" i="84"/>
  <c r="N87" i="83"/>
  <c r="P32" i="84"/>
  <c r="P87" i="83"/>
  <c r="U36" i="84"/>
  <c r="U91" i="83"/>
  <c r="I111" i="38"/>
  <c r="I96" i="38"/>
  <c r="G69" i="48"/>
  <c r="G74" i="48" s="1"/>
  <c r="S22" i="84"/>
  <c r="G109" i="41"/>
  <c r="M42" i="84"/>
  <c r="M44" i="84" s="1"/>
  <c r="M101" i="83"/>
  <c r="M103" i="83" s="1"/>
  <c r="M134" i="83" s="1"/>
  <c r="K96" i="49"/>
  <c r="K111" i="49"/>
  <c r="G98" i="84"/>
  <c r="G140" i="69"/>
  <c r="AD71" i="84"/>
  <c r="G244" i="83"/>
  <c r="G91" i="84"/>
  <c r="G90" i="84"/>
  <c r="G243" i="83"/>
  <c r="I98" i="61"/>
  <c r="J94" i="61"/>
  <c r="I81" i="61"/>
  <c r="I176" i="61" s="1"/>
  <c r="J194" i="61"/>
  <c r="I20" i="61"/>
  <c r="I56" i="61" s="1"/>
  <c r="I57" i="61" s="1"/>
  <c r="I174" i="61" s="1"/>
  <c r="J19" i="61"/>
  <c r="I69" i="61"/>
  <c r="I175" i="61" s="1"/>
  <c r="I194" i="61"/>
  <c r="I49" i="1"/>
  <c r="G183" i="61"/>
  <c r="H57" i="61"/>
  <c r="H174" i="61" s="1"/>
  <c r="G177" i="61"/>
  <c r="H86" i="83"/>
  <c r="H31" i="84"/>
  <c r="H33" i="84"/>
  <c r="H88" i="83"/>
  <c r="H87" i="83"/>
  <c r="H32" i="84"/>
  <c r="G75" i="42"/>
  <c r="N69" i="83"/>
  <c r="N68" i="83" s="1"/>
  <c r="H69" i="83"/>
  <c r="H68" i="83" s="1"/>
  <c r="G75" i="43"/>
  <c r="P69" i="83"/>
  <c r="G75" i="39"/>
  <c r="K69" i="83"/>
  <c r="G75" i="49"/>
  <c r="R69" i="83"/>
  <c r="AE38" i="80"/>
  <c r="AE63" i="80" s="1"/>
  <c r="AE74" i="80" s="1"/>
  <c r="M141" i="71"/>
  <c r="G105" i="82"/>
  <c r="G108" i="82" s="1"/>
  <c r="G33" i="80"/>
  <c r="M141" i="63"/>
  <c r="O36" i="35"/>
  <c r="O37" i="35"/>
  <c r="N43" i="35"/>
  <c r="O24" i="35"/>
  <c r="O21" i="35"/>
  <c r="J217" i="43"/>
  <c r="J256" i="43" s="1"/>
  <c r="K207" i="43"/>
  <c r="J152" i="40"/>
  <c r="K146" i="40"/>
  <c r="J230" i="38"/>
  <c r="J257" i="38" s="1"/>
  <c r="K223" i="38"/>
  <c r="J57" i="37"/>
  <c r="J64" i="37" s="1"/>
  <c r="K56" i="37"/>
  <c r="K60" i="3"/>
  <c r="K63" i="3"/>
  <c r="K36" i="48"/>
  <c r="K97" i="41"/>
  <c r="K106" i="41"/>
  <c r="K108" i="41"/>
  <c r="K116" i="41"/>
  <c r="K121" i="41" s="1"/>
  <c r="K102" i="41"/>
  <c r="K95" i="41"/>
  <c r="K104" i="41"/>
  <c r="K32" i="41"/>
  <c r="K112" i="41" s="1"/>
  <c r="K98" i="42"/>
  <c r="K71" i="42"/>
  <c r="K99" i="42"/>
  <c r="K60" i="45"/>
  <c r="K63" i="45"/>
  <c r="K108" i="49"/>
  <c r="K116" i="49"/>
  <c r="K121" i="49" s="1"/>
  <c r="K32" i="49"/>
  <c r="K112" i="49" s="1"/>
  <c r="K104" i="49"/>
  <c r="K97" i="49"/>
  <c r="K106" i="49"/>
  <c r="K95" i="49"/>
  <c r="K102" i="49"/>
  <c r="K44" i="39"/>
  <c r="K48" i="39"/>
  <c r="K72" i="39"/>
  <c r="K77" i="39" s="1"/>
  <c r="K100" i="39"/>
  <c r="K45" i="39"/>
  <c r="K47" i="39"/>
  <c r="J164" i="36"/>
  <c r="K161" i="36"/>
  <c r="J136" i="48"/>
  <c r="K132" i="48"/>
  <c r="J230" i="40"/>
  <c r="J257" i="40" s="1"/>
  <c r="K226" i="40"/>
  <c r="J230" i="41"/>
  <c r="J257" i="41" s="1"/>
  <c r="K227" i="41"/>
  <c r="J129" i="40"/>
  <c r="K126" i="40"/>
  <c r="J217" i="46"/>
  <c r="J256" i="46" s="1"/>
  <c r="K207" i="46"/>
  <c r="J45" i="36"/>
  <c r="J47" i="36"/>
  <c r="J49" i="36" s="1"/>
  <c r="K36" i="45"/>
  <c r="L36" i="45" s="1"/>
  <c r="L113" i="45" s="1"/>
  <c r="L114" i="45" s="1"/>
  <c r="J136" i="37"/>
  <c r="K132" i="37"/>
  <c r="J152" i="42"/>
  <c r="K149" i="42"/>
  <c r="J57" i="49"/>
  <c r="J64" i="49" s="1"/>
  <c r="J61" i="49" s="1"/>
  <c r="K55" i="49"/>
  <c r="J269" i="47"/>
  <c r="K267" i="47"/>
  <c r="J57" i="40"/>
  <c r="J64" i="40" s="1"/>
  <c r="J61" i="40" s="1"/>
  <c r="K55" i="40"/>
  <c r="J136" i="43"/>
  <c r="K131" i="43"/>
  <c r="J136" i="38"/>
  <c r="J138" i="38" s="1"/>
  <c r="K132" i="38"/>
  <c r="J57" i="44"/>
  <c r="J64" i="44" s="1"/>
  <c r="J61" i="44" s="1"/>
  <c r="K55" i="44"/>
  <c r="K26" i="3"/>
  <c r="K92" i="3"/>
  <c r="J60" i="48"/>
  <c r="J64" i="48" s="1"/>
  <c r="J61" i="48" s="1"/>
  <c r="K58" i="48"/>
  <c r="L58" i="48" s="1"/>
  <c r="M141" i="73"/>
  <c r="X38" i="80"/>
  <c r="X63" i="80" s="1"/>
  <c r="X74" i="80" s="1"/>
  <c r="K72" i="43"/>
  <c r="K77" i="43" s="1"/>
  <c r="K63" i="41"/>
  <c r="K60" i="41"/>
  <c r="K64" i="41" s="1"/>
  <c r="K61" i="41" s="1"/>
  <c r="K31" i="41" s="1"/>
  <c r="K30" i="41" s="1"/>
  <c r="K69" i="41" s="1"/>
  <c r="K74" i="41" s="1"/>
  <c r="J230" i="36"/>
  <c r="J257" i="36" s="1"/>
  <c r="K224" i="36"/>
  <c r="J129" i="39"/>
  <c r="K126" i="39"/>
  <c r="J152" i="44"/>
  <c r="J153" i="44" s="1"/>
  <c r="J250" i="44" s="1"/>
  <c r="K149" i="44"/>
  <c r="I26" i="1"/>
  <c r="K28" i="3"/>
  <c r="J269" i="36"/>
  <c r="K266" i="36"/>
  <c r="J136" i="36"/>
  <c r="K131" i="36"/>
  <c r="J57" i="38"/>
  <c r="J100" i="38" s="1"/>
  <c r="K55" i="38"/>
  <c r="J44" i="36"/>
  <c r="J46" i="36" s="1"/>
  <c r="J230" i="42"/>
  <c r="J257" i="42" s="1"/>
  <c r="K224" i="42"/>
  <c r="J217" i="3"/>
  <c r="K212" i="3"/>
  <c r="K26" i="38"/>
  <c r="K105" i="38" s="1"/>
  <c r="J52" i="42"/>
  <c r="K63" i="39"/>
  <c r="K60" i="39"/>
  <c r="K64" i="39" s="1"/>
  <c r="K61" i="39" s="1"/>
  <c r="K36" i="40"/>
  <c r="L36" i="40" s="1"/>
  <c r="L113" i="40" s="1"/>
  <c r="L114" i="40" s="1"/>
  <c r="M141" i="75"/>
  <c r="K36" i="42"/>
  <c r="L36" i="42" s="1"/>
  <c r="L113" i="42" s="1"/>
  <c r="L114" i="42" s="1"/>
  <c r="K107" i="47"/>
  <c r="K109" i="47" s="1"/>
  <c r="K94" i="47"/>
  <c r="K69" i="47"/>
  <c r="K74" i="47" s="1"/>
  <c r="K48" i="48"/>
  <c r="K60" i="42"/>
  <c r="K64" i="42" s="1"/>
  <c r="K61" i="42" s="1"/>
  <c r="K63" i="42"/>
  <c r="K60" i="46"/>
  <c r="K64" i="46" s="1"/>
  <c r="K61" i="46" s="1"/>
  <c r="K63" i="46"/>
  <c r="J200" i="49"/>
  <c r="J255" i="49" s="1"/>
  <c r="K195" i="49"/>
  <c r="J129" i="46"/>
  <c r="K124" i="46"/>
  <c r="J129" i="3"/>
  <c r="J138" i="3" s="1"/>
  <c r="K127" i="3"/>
  <c r="J180" i="43"/>
  <c r="K177" i="43"/>
  <c r="K36" i="41"/>
  <c r="J269" i="48"/>
  <c r="K267" i="48"/>
  <c r="J129" i="47"/>
  <c r="K124" i="47"/>
  <c r="K60" i="43"/>
  <c r="K63" i="43"/>
  <c r="K36" i="39"/>
  <c r="L36" i="39" s="1"/>
  <c r="L113" i="39" s="1"/>
  <c r="L114" i="39" s="1"/>
  <c r="J180" i="40"/>
  <c r="K178" i="40"/>
  <c r="J164" i="42"/>
  <c r="J165" i="42" s="1"/>
  <c r="J251" i="42" s="1"/>
  <c r="K158" i="42"/>
  <c r="J57" i="3"/>
  <c r="J100" i="3" s="1"/>
  <c r="K55" i="3"/>
  <c r="J152" i="45"/>
  <c r="J153" i="45" s="1"/>
  <c r="J250" i="45" s="1"/>
  <c r="K149" i="45"/>
  <c r="J217" i="49"/>
  <c r="J256" i="49" s="1"/>
  <c r="K212" i="49"/>
  <c r="J152" i="46"/>
  <c r="J153" i="46" s="1"/>
  <c r="J250" i="46" s="1"/>
  <c r="K150" i="46"/>
  <c r="J269" i="41"/>
  <c r="K266" i="41"/>
  <c r="J57" i="50"/>
  <c r="J64" i="50" s="1"/>
  <c r="J61" i="50" s="1"/>
  <c r="K56" i="50"/>
  <c r="J129" i="45"/>
  <c r="J138" i="45" s="1"/>
  <c r="K126" i="45"/>
  <c r="J57" i="45"/>
  <c r="J64" i="45" s="1"/>
  <c r="J61" i="45" s="1"/>
  <c r="K55" i="45"/>
  <c r="J217" i="50"/>
  <c r="J256" i="50" s="1"/>
  <c r="K212" i="50"/>
  <c r="I25" i="1"/>
  <c r="K27" i="48"/>
  <c r="J164" i="39"/>
  <c r="J165" i="39" s="1"/>
  <c r="J251" i="39" s="1"/>
  <c r="K161" i="39"/>
  <c r="J230" i="50"/>
  <c r="J257" i="50" s="1"/>
  <c r="K224" i="50"/>
  <c r="J187" i="45"/>
  <c r="K183" i="45"/>
  <c r="J230" i="44"/>
  <c r="J257" i="44" s="1"/>
  <c r="K224" i="44"/>
  <c r="J60" i="36"/>
  <c r="J64" i="36" s="1"/>
  <c r="J61" i="36" s="1"/>
  <c r="K58" i="36"/>
  <c r="L58" i="36" s="1"/>
  <c r="K36" i="46"/>
  <c r="L36" i="46" s="1"/>
  <c r="L113" i="46" s="1"/>
  <c r="L114" i="46" s="1"/>
  <c r="M141" i="72"/>
  <c r="K99" i="46"/>
  <c r="K98" i="46"/>
  <c r="K71" i="46"/>
  <c r="K79" i="46" s="1"/>
  <c r="K53" i="46"/>
  <c r="K50" i="46" s="1"/>
  <c r="K100" i="36"/>
  <c r="K44" i="36"/>
  <c r="K48" i="36"/>
  <c r="K45" i="36"/>
  <c r="K72" i="36"/>
  <c r="K77" i="36" s="1"/>
  <c r="K47" i="36"/>
  <c r="K116" i="50"/>
  <c r="K121" i="50" s="1"/>
  <c r="K95" i="50"/>
  <c r="K108" i="50"/>
  <c r="K106" i="50"/>
  <c r="K32" i="50"/>
  <c r="K104" i="50"/>
  <c r="K102" i="50"/>
  <c r="K97" i="50"/>
  <c r="R91" i="82"/>
  <c r="R37" i="80"/>
  <c r="H101" i="82"/>
  <c r="H103" i="82" s="1"/>
  <c r="H43" i="80"/>
  <c r="H45" i="80" s="1"/>
  <c r="J116" i="50"/>
  <c r="S91" i="82"/>
  <c r="S37" i="80"/>
  <c r="J116" i="49"/>
  <c r="I116" i="38"/>
  <c r="I121" i="38" s="1"/>
  <c r="V64" i="82"/>
  <c r="V63" i="82" s="1"/>
  <c r="N87" i="82"/>
  <c r="N33" i="80"/>
  <c r="I64" i="82"/>
  <c r="I63" i="82" s="1"/>
  <c r="I91" i="82"/>
  <c r="I37" i="80"/>
  <c r="K64" i="82"/>
  <c r="K63" i="82" s="1"/>
  <c r="P64" i="82"/>
  <c r="P63" i="82" s="1"/>
  <c r="M141" i="70"/>
  <c r="T101" i="82"/>
  <c r="T103" i="82" s="1"/>
  <c r="T134" i="82" s="1"/>
  <c r="T43" i="80"/>
  <c r="T45" i="80" s="1"/>
  <c r="M87" i="82"/>
  <c r="M33" i="80"/>
  <c r="V91" i="82"/>
  <c r="V37" i="80"/>
  <c r="J91" i="82"/>
  <c r="J37" i="80"/>
  <c r="I87" i="82"/>
  <c r="I33" i="80"/>
  <c r="U34" i="80"/>
  <c r="U88" i="82"/>
  <c r="M101" i="82"/>
  <c r="M103" i="82" s="1"/>
  <c r="M134" i="82" s="1"/>
  <c r="M43" i="80"/>
  <c r="M45" i="80" s="1"/>
  <c r="L64" i="82"/>
  <c r="L63" i="82" s="1"/>
  <c r="T38" i="80"/>
  <c r="T87" i="82"/>
  <c r="T33" i="80"/>
  <c r="Q34" i="80"/>
  <c r="Q88" i="82"/>
  <c r="R64" i="82"/>
  <c r="R63" i="82" s="1"/>
  <c r="I101" i="82"/>
  <c r="I103" i="82" s="1"/>
  <c r="I134" i="82" s="1"/>
  <c r="I43" i="80"/>
  <c r="I45" i="80" s="1"/>
  <c r="O91" i="82"/>
  <c r="O37" i="80"/>
  <c r="M34" i="80"/>
  <c r="M88" i="82"/>
  <c r="N34" i="80"/>
  <c r="N88" i="82"/>
  <c r="L91" i="82"/>
  <c r="L37" i="80"/>
  <c r="H87" i="82"/>
  <c r="H33" i="80"/>
  <c r="P91" i="82"/>
  <c r="P37" i="80"/>
  <c r="Q91" i="82"/>
  <c r="Q37" i="80"/>
  <c r="H69" i="82"/>
  <c r="H68" i="82" s="1"/>
  <c r="Q69" i="82"/>
  <c r="Q68" i="82" s="1"/>
  <c r="M69" i="82"/>
  <c r="M68" i="82" s="1"/>
  <c r="N69" i="82"/>
  <c r="N68" i="82" s="1"/>
  <c r="U69" i="82"/>
  <c r="U68" i="82" s="1"/>
  <c r="H34" i="80"/>
  <c r="H88" i="82"/>
  <c r="Y74" i="80"/>
  <c r="Y73" i="80"/>
  <c r="W74" i="80"/>
  <c r="W73" i="80"/>
  <c r="AB74" i="80"/>
  <c r="AB73" i="80"/>
  <c r="AA74" i="80"/>
  <c r="AA73" i="80"/>
  <c r="AC73" i="80"/>
  <c r="AC74" i="80"/>
  <c r="Z74" i="80"/>
  <c r="Z73" i="80"/>
  <c r="AD74" i="80"/>
  <c r="AD73" i="80"/>
  <c r="G43" i="80"/>
  <c r="G45" i="80" s="1"/>
  <c r="H53" i="39"/>
  <c r="H50" i="39" s="1"/>
  <c r="H31" i="39" s="1"/>
  <c r="H30" i="39" s="1"/>
  <c r="H107" i="39" s="1"/>
  <c r="H109" i="39" s="1"/>
  <c r="H98" i="39"/>
  <c r="H49" i="44"/>
  <c r="G258" i="47"/>
  <c r="H99" i="39"/>
  <c r="J63" i="48"/>
  <c r="G258" i="46"/>
  <c r="J49" i="39"/>
  <c r="J49" i="43"/>
  <c r="J60" i="39"/>
  <c r="J64" i="39" s="1"/>
  <c r="J61" i="39" s="1"/>
  <c r="J63" i="39"/>
  <c r="H49" i="40"/>
  <c r="H49" i="45"/>
  <c r="I49" i="36"/>
  <c r="I49" i="43"/>
  <c r="H49" i="37"/>
  <c r="H49" i="49"/>
  <c r="H49" i="50"/>
  <c r="H53" i="50" s="1"/>
  <c r="H50" i="50" s="1"/>
  <c r="H31" i="50" s="1"/>
  <c r="H30" i="50" s="1"/>
  <c r="H107" i="50" s="1"/>
  <c r="H109" i="50" s="1"/>
  <c r="H52" i="3"/>
  <c r="H49" i="3"/>
  <c r="J60" i="43"/>
  <c r="J64" i="43" s="1"/>
  <c r="J61" i="43" s="1"/>
  <c r="J63" i="43"/>
  <c r="J60" i="3"/>
  <c r="J63" i="3"/>
  <c r="H49" i="38"/>
  <c r="I49" i="48"/>
  <c r="I53" i="48" s="1"/>
  <c r="I50" i="48" s="1"/>
  <c r="I31" i="48" s="1"/>
  <c r="I30" i="48" s="1"/>
  <c r="I32" i="3"/>
  <c r="I112" i="3" s="1"/>
  <c r="I116" i="3"/>
  <c r="G102" i="43"/>
  <c r="G258" i="3"/>
  <c r="G258" i="48"/>
  <c r="H189" i="47"/>
  <c r="H190" i="47" s="1"/>
  <c r="H254" i="47" s="1"/>
  <c r="H189" i="38"/>
  <c r="H190" i="38" s="1"/>
  <c r="H254" i="38" s="1"/>
  <c r="H189" i="39"/>
  <c r="H190" i="39" s="1"/>
  <c r="H254" i="39" s="1"/>
  <c r="H189" i="49"/>
  <c r="H190" i="49" s="1"/>
  <c r="H254" i="49" s="1"/>
  <c r="H258" i="49" s="1"/>
  <c r="H138" i="50"/>
  <c r="U38" i="80"/>
  <c r="N38" i="80"/>
  <c r="M38" i="80"/>
  <c r="H52" i="50"/>
  <c r="H69" i="46"/>
  <c r="H107" i="46"/>
  <c r="H109" i="46" s="1"/>
  <c r="H94" i="46"/>
  <c r="H114" i="41"/>
  <c r="H107" i="41"/>
  <c r="H109" i="41" s="1"/>
  <c r="I114" i="41"/>
  <c r="H52" i="45"/>
  <c r="J31" i="46"/>
  <c r="J30" i="46" s="1"/>
  <c r="J107" i="46" s="1"/>
  <c r="J109" i="46" s="1"/>
  <c r="H94" i="41"/>
  <c r="G114" i="48"/>
  <c r="H70" i="41"/>
  <c r="H76" i="41"/>
  <c r="H75" i="41" s="1"/>
  <c r="G94" i="48"/>
  <c r="G95" i="48"/>
  <c r="H52" i="49"/>
  <c r="G107" i="48"/>
  <c r="G102" i="47"/>
  <c r="G98" i="40"/>
  <c r="I88" i="82"/>
  <c r="G53" i="50"/>
  <c r="G50" i="50" s="1"/>
  <c r="G31" i="50" s="1"/>
  <c r="G30" i="50" s="1"/>
  <c r="G99" i="40"/>
  <c r="H70" i="42"/>
  <c r="G76" i="48"/>
  <c r="G102" i="42"/>
  <c r="N37" i="84" s="1"/>
  <c r="G71" i="40"/>
  <c r="G79" i="40" s="1"/>
  <c r="G53" i="40"/>
  <c r="G50" i="40" s="1"/>
  <c r="G31" i="40" s="1"/>
  <c r="G30" i="40" s="1"/>
  <c r="I70" i="46"/>
  <c r="G71" i="37"/>
  <c r="G79" i="37" s="1"/>
  <c r="I108" i="3"/>
  <c r="G71" i="45"/>
  <c r="G79" i="45" s="1"/>
  <c r="G53" i="37"/>
  <c r="G50" i="37" s="1"/>
  <c r="G31" i="37" s="1"/>
  <c r="G30" i="37" s="1"/>
  <c r="G99" i="37"/>
  <c r="G71" i="50"/>
  <c r="H38" i="80"/>
  <c r="G99" i="50"/>
  <c r="H46" i="49"/>
  <c r="J165" i="36"/>
  <c r="J251" i="36" s="1"/>
  <c r="H189" i="46"/>
  <c r="H190" i="46" s="1"/>
  <c r="H254" i="46" s="1"/>
  <c r="H189" i="44"/>
  <c r="H190" i="44" s="1"/>
  <c r="H254" i="44" s="1"/>
  <c r="H189" i="50"/>
  <c r="H190" i="50" s="1"/>
  <c r="H254" i="50" s="1"/>
  <c r="G107" i="46"/>
  <c r="J35" i="3"/>
  <c r="H138" i="42"/>
  <c r="J29" i="3"/>
  <c r="J107" i="41"/>
  <c r="J109" i="41" s="1"/>
  <c r="H46" i="3"/>
  <c r="J69" i="41"/>
  <c r="H107" i="42"/>
  <c r="H109" i="42" s="1"/>
  <c r="H69" i="42"/>
  <c r="H94" i="42"/>
  <c r="G53" i="45"/>
  <c r="G50" i="45" s="1"/>
  <c r="G31" i="45" s="1"/>
  <c r="G30" i="45" s="1"/>
  <c r="G99" i="45"/>
  <c r="G94" i="46"/>
  <c r="H138" i="49"/>
  <c r="J46" i="39"/>
  <c r="J153" i="40"/>
  <c r="J250" i="40" s="1"/>
  <c r="I50" i="1"/>
  <c r="J153" i="42"/>
  <c r="J250" i="42" s="1"/>
  <c r="H189" i="41"/>
  <c r="H190" i="41" s="1"/>
  <c r="H254" i="41" s="1"/>
  <c r="H189" i="37"/>
  <c r="H190" i="37" s="1"/>
  <c r="H254" i="37" s="1"/>
  <c r="H53" i="43"/>
  <c r="H50" i="43" s="1"/>
  <c r="H31" i="43" s="1"/>
  <c r="H30" i="43" s="1"/>
  <c r="H94" i="43" s="1"/>
  <c r="G53" i="44"/>
  <c r="G50" i="44" s="1"/>
  <c r="G31" i="44" s="1"/>
  <c r="G30" i="44" s="1"/>
  <c r="G258" i="37"/>
  <c r="G114" i="46"/>
  <c r="G74" i="46"/>
  <c r="H117" i="61"/>
  <c r="M43" i="35"/>
  <c r="L40" i="35"/>
  <c r="H190" i="43"/>
  <c r="H254" i="43" s="1"/>
  <c r="I180" i="47"/>
  <c r="J177" i="47"/>
  <c r="I187" i="48"/>
  <c r="J182" i="48"/>
  <c r="I217" i="47"/>
  <c r="I256" i="47" s="1"/>
  <c r="J206" i="47"/>
  <c r="I136" i="46"/>
  <c r="I138" i="46" s="1"/>
  <c r="J131" i="46"/>
  <c r="I187" i="41"/>
  <c r="J182" i="41"/>
  <c r="H255" i="40"/>
  <c r="H258" i="40" s="1"/>
  <c r="H234" i="40"/>
  <c r="H255" i="41"/>
  <c r="H234" i="41"/>
  <c r="I52" i="39"/>
  <c r="I164" i="46"/>
  <c r="I165" i="46" s="1"/>
  <c r="I251" i="46" s="1"/>
  <c r="J158" i="46"/>
  <c r="J206" i="37"/>
  <c r="I217" i="37"/>
  <c r="I256" i="37" s="1"/>
  <c r="J182" i="44"/>
  <c r="I187" i="44"/>
  <c r="I180" i="48"/>
  <c r="J177" i="48"/>
  <c r="I164" i="50"/>
  <c r="I165" i="50" s="1"/>
  <c r="I251" i="50" s="1"/>
  <c r="J158" i="50"/>
  <c r="J98" i="42"/>
  <c r="J99" i="42"/>
  <c r="J71" i="42"/>
  <c r="J79" i="42" s="1"/>
  <c r="I230" i="49"/>
  <c r="I257" i="49" s="1"/>
  <c r="J223" i="49"/>
  <c r="I256" i="3"/>
  <c r="H255" i="37"/>
  <c r="H234" i="37"/>
  <c r="I152" i="43"/>
  <c r="I153" i="43" s="1"/>
  <c r="I250" i="43" s="1"/>
  <c r="J146" i="43"/>
  <c r="J182" i="39"/>
  <c r="I187" i="39"/>
  <c r="J146" i="39"/>
  <c r="I152" i="39"/>
  <c r="I153" i="39" s="1"/>
  <c r="I250" i="39" s="1"/>
  <c r="J177" i="44"/>
  <c r="I180" i="44"/>
  <c r="I47" i="3"/>
  <c r="I72" i="3"/>
  <c r="I77" i="3" s="1"/>
  <c r="I44" i="3"/>
  <c r="I100" i="3"/>
  <c r="I48" i="3"/>
  <c r="I45" i="3"/>
  <c r="I200" i="46"/>
  <c r="J195" i="46"/>
  <c r="J46" i="48"/>
  <c r="J206" i="41"/>
  <c r="I217" i="41"/>
  <c r="I256" i="41" s="1"/>
  <c r="I164" i="48"/>
  <c r="I165" i="48" s="1"/>
  <c r="I251" i="48" s="1"/>
  <c r="J158" i="48"/>
  <c r="I53" i="42"/>
  <c r="I50" i="42" s="1"/>
  <c r="I31" i="42" s="1"/>
  <c r="I30" i="42" s="1"/>
  <c r="J206" i="40"/>
  <c r="I217" i="40"/>
  <c r="I256" i="40" s="1"/>
  <c r="I255" i="49"/>
  <c r="I230" i="45"/>
  <c r="I257" i="45" s="1"/>
  <c r="J223" i="45"/>
  <c r="I200" i="40"/>
  <c r="J195" i="40"/>
  <c r="I230" i="37"/>
  <c r="I257" i="37" s="1"/>
  <c r="J223" i="37"/>
  <c r="J146" i="47"/>
  <c r="I152" i="47"/>
  <c r="I153" i="47" s="1"/>
  <c r="I250" i="47" s="1"/>
  <c r="I200" i="48"/>
  <c r="J195" i="48"/>
  <c r="H257" i="3"/>
  <c r="G43" i="1" s="1"/>
  <c r="H255" i="47"/>
  <c r="H234" i="47"/>
  <c r="I180" i="38"/>
  <c r="J177" i="38"/>
  <c r="J108" i="50"/>
  <c r="J97" i="50"/>
  <c r="J95" i="50"/>
  <c r="J104" i="50"/>
  <c r="J106" i="50"/>
  <c r="J32" i="50"/>
  <c r="J112" i="50" s="1"/>
  <c r="I217" i="44"/>
  <c r="I256" i="44" s="1"/>
  <c r="J206" i="44"/>
  <c r="G76" i="46"/>
  <c r="G95" i="46"/>
  <c r="G70" i="46"/>
  <c r="H189" i="48"/>
  <c r="I152" i="50"/>
  <c r="I153" i="50" s="1"/>
  <c r="I250" i="50" s="1"/>
  <c r="J146" i="50"/>
  <c r="G258" i="45"/>
  <c r="I180" i="50"/>
  <c r="J177" i="50"/>
  <c r="I187" i="42"/>
  <c r="J182" i="42"/>
  <c r="I180" i="41"/>
  <c r="J177" i="41"/>
  <c r="H255" i="39"/>
  <c r="H234" i="39"/>
  <c r="I152" i="36"/>
  <c r="I153" i="36" s="1"/>
  <c r="I250" i="36" s="1"/>
  <c r="J146" i="36"/>
  <c r="J4" i="35"/>
  <c r="I200" i="44"/>
  <c r="J195" i="44"/>
  <c r="H255" i="43"/>
  <c r="H234" i="43"/>
  <c r="I164" i="47"/>
  <c r="I165" i="47" s="1"/>
  <c r="I251" i="47" s="1"/>
  <c r="J158" i="47"/>
  <c r="H189" i="36"/>
  <c r="J256" i="3"/>
  <c r="I72" i="49"/>
  <c r="I77" i="49" s="1"/>
  <c r="I100" i="49"/>
  <c r="I45" i="49"/>
  <c r="I44" i="49"/>
  <c r="I47" i="49"/>
  <c r="I48" i="49"/>
  <c r="H255" i="42"/>
  <c r="H234" i="42"/>
  <c r="I187" i="38"/>
  <c r="J182" i="38"/>
  <c r="J196" i="3"/>
  <c r="I200" i="3"/>
  <c r="I200" i="37"/>
  <c r="J195" i="37"/>
  <c r="J26" i="38"/>
  <c r="J105" i="38" s="1"/>
  <c r="I19" i="1"/>
  <c r="J44" i="40"/>
  <c r="I200" i="50"/>
  <c r="J195" i="50"/>
  <c r="I200" i="38"/>
  <c r="J195" i="38"/>
  <c r="I164" i="49"/>
  <c r="I165" i="49" s="1"/>
  <c r="I251" i="49" s="1"/>
  <c r="J158" i="49"/>
  <c r="I52" i="43"/>
  <c r="H46" i="37"/>
  <c r="I187" i="36"/>
  <c r="J182" i="36"/>
  <c r="H189" i="3"/>
  <c r="I200" i="36"/>
  <c r="J195" i="36"/>
  <c r="J124" i="41"/>
  <c r="I129" i="41"/>
  <c r="I138" i="41" s="1"/>
  <c r="I129" i="42"/>
  <c r="J124" i="42"/>
  <c r="I187" i="50"/>
  <c r="J182" i="50"/>
  <c r="I52" i="36"/>
  <c r="H189" i="42"/>
  <c r="H52" i="44"/>
  <c r="I200" i="43"/>
  <c r="J195" i="43"/>
  <c r="I180" i="36"/>
  <c r="J177" i="36"/>
  <c r="J131" i="42"/>
  <c r="I136" i="42"/>
  <c r="I187" i="47"/>
  <c r="J182" i="47"/>
  <c r="I98" i="48"/>
  <c r="I71" i="48"/>
  <c r="I79" i="48" s="1"/>
  <c r="I99" i="48"/>
  <c r="N15" i="35"/>
  <c r="O15" i="35" s="1"/>
  <c r="M32" i="35"/>
  <c r="M33" i="35"/>
  <c r="I106" i="3"/>
  <c r="N37" i="35"/>
  <c r="N36" i="35"/>
  <c r="I69" i="47"/>
  <c r="I107" i="47"/>
  <c r="I109" i="47" s="1"/>
  <c r="H52" i="40"/>
  <c r="J124" i="49"/>
  <c r="I129" i="49"/>
  <c r="G258" i="40"/>
  <c r="H255" i="46"/>
  <c r="H234" i="46"/>
  <c r="I217" i="38"/>
  <c r="I256" i="38" s="1"/>
  <c r="J206" i="38"/>
  <c r="I187" i="43"/>
  <c r="I189" i="43" s="1"/>
  <c r="J182" i="43"/>
  <c r="J206" i="36"/>
  <c r="I217" i="36"/>
  <c r="I256" i="36" s="1"/>
  <c r="I217" i="42"/>
  <c r="I256" i="42" s="1"/>
  <c r="J206" i="42"/>
  <c r="I230" i="46"/>
  <c r="I257" i="46" s="1"/>
  <c r="J223" i="46"/>
  <c r="I136" i="49"/>
  <c r="J131" i="49"/>
  <c r="H255" i="48"/>
  <c r="H234" i="48"/>
  <c r="I47" i="50"/>
  <c r="I48" i="50"/>
  <c r="I100" i="50"/>
  <c r="I72" i="50"/>
  <c r="I77" i="50" s="1"/>
  <c r="I44" i="50"/>
  <c r="I45" i="50"/>
  <c r="J223" i="3"/>
  <c r="I230" i="3"/>
  <c r="I187" i="40"/>
  <c r="I189" i="40" s="1"/>
  <c r="J182" i="40"/>
  <c r="I72" i="38"/>
  <c r="I77" i="38" s="1"/>
  <c r="I100" i="38"/>
  <c r="I45" i="38"/>
  <c r="I44" i="38"/>
  <c r="I47" i="38"/>
  <c r="I48" i="38"/>
  <c r="I152" i="41"/>
  <c r="I153" i="41" s="1"/>
  <c r="I250" i="41" s="1"/>
  <c r="J146" i="41"/>
  <c r="I164" i="44"/>
  <c r="I165" i="44" s="1"/>
  <c r="I251" i="44" s="1"/>
  <c r="J158" i="44"/>
  <c r="J223" i="39"/>
  <c r="I230" i="39"/>
  <c r="I257" i="39" s="1"/>
  <c r="J158" i="38"/>
  <c r="I164" i="38"/>
  <c r="I165" i="38" s="1"/>
  <c r="I251" i="38" s="1"/>
  <c r="I164" i="40"/>
  <c r="I165" i="40" s="1"/>
  <c r="I251" i="40" s="1"/>
  <c r="J158" i="40"/>
  <c r="I187" i="46"/>
  <c r="J182" i="46"/>
  <c r="N41" i="35"/>
  <c r="H46" i="45"/>
  <c r="I164" i="37"/>
  <c r="I165" i="37" s="1"/>
  <c r="I251" i="37" s="1"/>
  <c r="J158" i="37"/>
  <c r="J124" i="50"/>
  <c r="I129" i="50"/>
  <c r="I217" i="39"/>
  <c r="I256" i="39" s="1"/>
  <c r="J206" i="39"/>
  <c r="I47" i="37"/>
  <c r="I44" i="37"/>
  <c r="I100" i="37"/>
  <c r="I72" i="37"/>
  <c r="I77" i="37" s="1"/>
  <c r="I48" i="37"/>
  <c r="I45" i="37"/>
  <c r="I46" i="37" s="1"/>
  <c r="I200" i="39"/>
  <c r="J195" i="39"/>
  <c r="J124" i="43"/>
  <c r="I129" i="43"/>
  <c r="I138" i="43" s="1"/>
  <c r="H99" i="43"/>
  <c r="H71" i="43"/>
  <c r="H79" i="43" s="1"/>
  <c r="H98" i="43"/>
  <c r="H138" i="44"/>
  <c r="I200" i="42"/>
  <c r="J195" i="42"/>
  <c r="I180" i="49"/>
  <c r="J177" i="49"/>
  <c r="I69" i="46"/>
  <c r="I107" i="46"/>
  <c r="I109" i="46" s="1"/>
  <c r="I32" i="38"/>
  <c r="I112" i="38" s="1"/>
  <c r="I104" i="38"/>
  <c r="I97" i="38"/>
  <c r="I108" i="38"/>
  <c r="I95" i="38"/>
  <c r="I106" i="38"/>
  <c r="H255" i="50"/>
  <c r="H234" i="50"/>
  <c r="H255" i="45"/>
  <c r="H258" i="45" s="1"/>
  <c r="H234" i="45"/>
  <c r="H255" i="38"/>
  <c r="H234" i="38"/>
  <c r="I52" i="48"/>
  <c r="I46" i="43"/>
  <c r="H93" i="50"/>
  <c r="H93" i="63"/>
  <c r="H102" i="63" s="1"/>
  <c r="H140" i="63" s="1"/>
  <c r="H93" i="75"/>
  <c r="H102" i="75" s="1"/>
  <c r="H93" i="47"/>
  <c r="H102" i="47" s="1"/>
  <c r="H93" i="36"/>
  <c r="H93" i="46"/>
  <c r="H93" i="69"/>
  <c r="H102" i="69" s="1"/>
  <c r="H93" i="43"/>
  <c r="H93" i="45"/>
  <c r="H93" i="71"/>
  <c r="H102" i="71" s="1"/>
  <c r="H93" i="3"/>
  <c r="H93" i="74"/>
  <c r="H102" i="74" s="1"/>
  <c r="H140" i="74" s="1"/>
  <c r="H93" i="76"/>
  <c r="H102" i="76" s="1"/>
  <c r="H93" i="37"/>
  <c r="H93" i="39"/>
  <c r="H93" i="73"/>
  <c r="H102" i="73" s="1"/>
  <c r="H93" i="70"/>
  <c r="H102" i="70" s="1"/>
  <c r="H93" i="41"/>
  <c r="H93" i="48"/>
  <c r="H93" i="42"/>
  <c r="H93" i="40"/>
  <c r="H93" i="72"/>
  <c r="H102" i="72" s="1"/>
  <c r="H93" i="44"/>
  <c r="H93" i="38"/>
  <c r="H93" i="49"/>
  <c r="I180" i="45"/>
  <c r="I189" i="45" s="1"/>
  <c r="J177" i="45"/>
  <c r="J48" i="44"/>
  <c r="J45" i="44"/>
  <c r="I180" i="3"/>
  <c r="J177" i="3"/>
  <c r="J26" i="3"/>
  <c r="I18" i="1"/>
  <c r="J92" i="3"/>
  <c r="H234" i="49"/>
  <c r="I164" i="43"/>
  <c r="I165" i="43" s="1"/>
  <c r="I251" i="43" s="1"/>
  <c r="J158" i="43"/>
  <c r="I187" i="37"/>
  <c r="J182" i="37"/>
  <c r="I72" i="45"/>
  <c r="I77" i="45" s="1"/>
  <c r="I100" i="45"/>
  <c r="I45" i="45"/>
  <c r="I47" i="45"/>
  <c r="I48" i="45"/>
  <c r="I44" i="45"/>
  <c r="I200" i="47"/>
  <c r="J195" i="47"/>
  <c r="J135" i="47"/>
  <c r="I136" i="47"/>
  <c r="I138" i="47" s="1"/>
  <c r="J29" i="48"/>
  <c r="J35" i="48"/>
  <c r="J52" i="43"/>
  <c r="H255" i="44"/>
  <c r="H234" i="44"/>
  <c r="J72" i="49"/>
  <c r="J77" i="49" s="1"/>
  <c r="H255" i="3"/>
  <c r="H234" i="3"/>
  <c r="I47" i="40"/>
  <c r="I100" i="40"/>
  <c r="I72" i="40"/>
  <c r="I77" i="40" s="1"/>
  <c r="I48" i="40"/>
  <c r="I45" i="40"/>
  <c r="I44" i="40"/>
  <c r="I136" i="39"/>
  <c r="I138" i="39" s="1"/>
  <c r="J131" i="39"/>
  <c r="J53" i="42"/>
  <c r="J50" i="42" s="1"/>
  <c r="J31" i="42" s="1"/>
  <c r="J30" i="42" s="1"/>
  <c r="J177" i="39"/>
  <c r="I180" i="39"/>
  <c r="I152" i="37"/>
  <c r="I153" i="37" s="1"/>
  <c r="I250" i="37" s="1"/>
  <c r="J146" i="37"/>
  <c r="H165" i="3"/>
  <c r="H251" i="3" s="1"/>
  <c r="G37" i="1" s="1"/>
  <c r="I104" i="3"/>
  <c r="I94" i="47"/>
  <c r="H46" i="40"/>
  <c r="I136" i="50"/>
  <c r="J131" i="50"/>
  <c r="H255" i="36"/>
  <c r="H234" i="36"/>
  <c r="I164" i="41"/>
  <c r="I165" i="41" s="1"/>
  <c r="I251" i="41" s="1"/>
  <c r="J158" i="41"/>
  <c r="I230" i="47"/>
  <c r="I257" i="47" s="1"/>
  <c r="J223" i="47"/>
  <c r="J52" i="39"/>
  <c r="I98" i="42"/>
  <c r="I99" i="42"/>
  <c r="I71" i="42"/>
  <c r="I79" i="42" s="1"/>
  <c r="I180" i="46"/>
  <c r="J177" i="46"/>
  <c r="J124" i="48"/>
  <c r="I129" i="48"/>
  <c r="I138" i="48" s="1"/>
  <c r="I136" i="40"/>
  <c r="I138" i="40" s="1"/>
  <c r="J131" i="40"/>
  <c r="G98" i="38"/>
  <c r="G99" i="38"/>
  <c r="G71" i="38"/>
  <c r="J161" i="45"/>
  <c r="I164" i="45"/>
  <c r="I165" i="45" s="1"/>
  <c r="I251" i="45" s="1"/>
  <c r="I217" i="45"/>
  <c r="I256" i="45" s="1"/>
  <c r="J206" i="45"/>
  <c r="I200" i="41"/>
  <c r="J195" i="41"/>
  <c r="I152" i="3"/>
  <c r="J146" i="3"/>
  <c r="J45" i="50"/>
  <c r="I152" i="38"/>
  <c r="I153" i="38" s="1"/>
  <c r="I250" i="38" s="1"/>
  <c r="J146" i="38"/>
  <c r="J44" i="45"/>
  <c r="J124" i="36"/>
  <c r="I129" i="36"/>
  <c r="I138" i="36" s="1"/>
  <c r="I46" i="39"/>
  <c r="I152" i="48"/>
  <c r="I153" i="48" s="1"/>
  <c r="I250" i="48" s="1"/>
  <c r="J146" i="48"/>
  <c r="I187" i="3"/>
  <c r="J182" i="3"/>
  <c r="J69" i="47"/>
  <c r="J94" i="47"/>
  <c r="J107" i="47"/>
  <c r="J109" i="47" s="1"/>
  <c r="H46" i="38"/>
  <c r="I129" i="37"/>
  <c r="I138" i="37" s="1"/>
  <c r="J124" i="37"/>
  <c r="J46" i="43"/>
  <c r="I180" i="37"/>
  <c r="J177" i="37"/>
  <c r="J61" i="37"/>
  <c r="J44" i="37"/>
  <c r="I136" i="44"/>
  <c r="J131" i="44"/>
  <c r="I46" i="36"/>
  <c r="I180" i="42"/>
  <c r="J177" i="42"/>
  <c r="H46" i="44"/>
  <c r="J124" i="44"/>
  <c r="I129" i="44"/>
  <c r="J106" i="49"/>
  <c r="J97" i="49"/>
  <c r="J108" i="49"/>
  <c r="J32" i="49"/>
  <c r="J112" i="49" s="1"/>
  <c r="J95" i="49"/>
  <c r="J104" i="49"/>
  <c r="I217" i="48"/>
  <c r="I256" i="48" s="1"/>
  <c r="J206" i="48"/>
  <c r="G99" i="44"/>
  <c r="G71" i="44"/>
  <c r="G98" i="44"/>
  <c r="I152" i="49"/>
  <c r="I153" i="49" s="1"/>
  <c r="I250" i="49" s="1"/>
  <c r="J146" i="49"/>
  <c r="I230" i="48"/>
  <c r="I257" i="48" s="1"/>
  <c r="J223" i="48"/>
  <c r="I164" i="3"/>
  <c r="J158" i="3"/>
  <c r="J63" i="36"/>
  <c r="I187" i="49"/>
  <c r="J182" i="49"/>
  <c r="I200" i="45"/>
  <c r="J195" i="45"/>
  <c r="H52" i="37"/>
  <c r="I100" i="44"/>
  <c r="I72" i="44"/>
  <c r="I77" i="44" s="1"/>
  <c r="I48" i="44"/>
  <c r="I44" i="44"/>
  <c r="I45" i="44"/>
  <c r="I47" i="44"/>
  <c r="G53" i="38"/>
  <c r="G50" i="38" s="1"/>
  <c r="G31" i="38" s="1"/>
  <c r="G30" i="38" s="1"/>
  <c r="J22" i="84" s="1"/>
  <c r="H20" i="1"/>
  <c r="I121" i="37"/>
  <c r="J121" i="37"/>
  <c r="I121" i="36"/>
  <c r="J121" i="36"/>
  <c r="M37" i="35"/>
  <c r="M36" i="35"/>
  <c r="H121" i="3"/>
  <c r="H121" i="50"/>
  <c r="H121" i="49"/>
  <c r="J341" i="60"/>
  <c r="I342" i="60"/>
  <c r="H74" i="47"/>
  <c r="H114" i="47"/>
  <c r="G102" i="49"/>
  <c r="R37" i="84" s="1"/>
  <c r="G74" i="42"/>
  <c r="G114" i="42"/>
  <c r="K38" i="80"/>
  <c r="G102" i="36"/>
  <c r="H37" i="84" s="1"/>
  <c r="G74" i="36"/>
  <c r="H94" i="36"/>
  <c r="F198" i="61"/>
  <c r="F199" i="61" s="1"/>
  <c r="G107" i="49"/>
  <c r="H76" i="36"/>
  <c r="H75" i="36" s="1"/>
  <c r="H69" i="36"/>
  <c r="H111" i="36" s="1"/>
  <c r="J287" i="60"/>
  <c r="I288" i="60"/>
  <c r="H107" i="48"/>
  <c r="H109" i="48" s="1"/>
  <c r="H94" i="48"/>
  <c r="H102" i="48" s="1"/>
  <c r="H69" i="48"/>
  <c r="H70" i="39"/>
  <c r="H76" i="39"/>
  <c r="H75" i="39" s="1"/>
  <c r="H76" i="48"/>
  <c r="H75" i="48" s="1"/>
  <c r="H70" i="48"/>
  <c r="G69" i="49"/>
  <c r="H71" i="50"/>
  <c r="H79" i="50" s="1"/>
  <c r="H98" i="50"/>
  <c r="K69" i="61" l="1"/>
  <c r="K175" i="61" s="1"/>
  <c r="J20" i="61"/>
  <c r="J56" i="61" s="1"/>
  <c r="K19" i="61"/>
  <c r="K20" i="61" s="1"/>
  <c r="K56" i="61" s="1"/>
  <c r="J98" i="61"/>
  <c r="J117" i="61" s="1"/>
  <c r="K94" i="61"/>
  <c r="K98" i="61" s="1"/>
  <c r="K117" i="61" s="1"/>
  <c r="J69" i="61"/>
  <c r="J175" i="61" s="1"/>
  <c r="K81" i="61"/>
  <c r="K176" i="61" s="1"/>
  <c r="J116" i="61"/>
  <c r="K116" i="61"/>
  <c r="F37" i="1"/>
  <c r="F36" i="1"/>
  <c r="J45" i="45"/>
  <c r="K64" i="43"/>
  <c r="K61" i="43" s="1"/>
  <c r="K100" i="43"/>
  <c r="G41" i="1"/>
  <c r="K31" i="46"/>
  <c r="K30" i="46" s="1"/>
  <c r="K47" i="43"/>
  <c r="J20" i="1"/>
  <c r="J47" i="49"/>
  <c r="J52" i="49" s="1"/>
  <c r="K45" i="48"/>
  <c r="K49" i="42"/>
  <c r="K53" i="42" s="1"/>
  <c r="K50" i="42" s="1"/>
  <c r="G75" i="41"/>
  <c r="M69" i="83"/>
  <c r="M68" i="83" s="1"/>
  <c r="J44" i="49"/>
  <c r="J100" i="40"/>
  <c r="J72" i="40"/>
  <c r="J77" i="40" s="1"/>
  <c r="J48" i="38"/>
  <c r="J52" i="48"/>
  <c r="K44" i="48"/>
  <c r="K46" i="48" s="1"/>
  <c r="K47" i="48"/>
  <c r="K49" i="48" s="1"/>
  <c r="K53" i="48" s="1"/>
  <c r="K50" i="48" s="1"/>
  <c r="K45" i="43"/>
  <c r="K46" i="43" s="1"/>
  <c r="L64" i="43"/>
  <c r="L61" i="43" s="1"/>
  <c r="J48" i="49"/>
  <c r="J45" i="40"/>
  <c r="K79" i="42"/>
  <c r="F40" i="1"/>
  <c r="F44" i="1" s="1"/>
  <c r="J45" i="49"/>
  <c r="G114" i="36"/>
  <c r="J100" i="49"/>
  <c r="J47" i="40"/>
  <c r="J49" i="40" s="1"/>
  <c r="J48" i="40"/>
  <c r="K100" i="48"/>
  <c r="K48" i="43"/>
  <c r="K52" i="43" s="1"/>
  <c r="H105" i="83"/>
  <c r="H108" i="83" s="1"/>
  <c r="L107" i="41"/>
  <c r="L109" i="41" s="1"/>
  <c r="L94" i="41"/>
  <c r="L69" i="41"/>
  <c r="L74" i="41" s="1"/>
  <c r="K129" i="47"/>
  <c r="L124" i="47"/>
  <c r="L129" i="47" s="1"/>
  <c r="K113" i="41"/>
  <c r="K114" i="41" s="1"/>
  <c r="L36" i="41"/>
  <c r="L113" i="41" s="1"/>
  <c r="L114" i="41" s="1"/>
  <c r="K136" i="36"/>
  <c r="L131" i="36"/>
  <c r="L136" i="36" s="1"/>
  <c r="J26" i="1"/>
  <c r="L28" i="3"/>
  <c r="K129" i="39"/>
  <c r="L126" i="39"/>
  <c r="L129" i="39" s="1"/>
  <c r="K217" i="46"/>
  <c r="K256" i="46" s="1"/>
  <c r="L207" i="46"/>
  <c r="L217" i="46" s="1"/>
  <c r="L256" i="46" s="1"/>
  <c r="K230" i="41"/>
  <c r="K257" i="41" s="1"/>
  <c r="L227" i="41"/>
  <c r="L230" i="41" s="1"/>
  <c r="L257" i="41" s="1"/>
  <c r="K136" i="48"/>
  <c r="L132" i="48"/>
  <c r="L136" i="48" s="1"/>
  <c r="K230" i="38"/>
  <c r="K257" i="38" s="1"/>
  <c r="L223" i="38"/>
  <c r="L230" i="38" s="1"/>
  <c r="L257" i="38" s="1"/>
  <c r="K217" i="43"/>
  <c r="K256" i="43" s="1"/>
  <c r="L207" i="43"/>
  <c r="L217" i="43" s="1"/>
  <c r="L256" i="43" s="1"/>
  <c r="L53" i="46"/>
  <c r="L50" i="46" s="1"/>
  <c r="L31" i="46" s="1"/>
  <c r="L30" i="46" s="1"/>
  <c r="L114" i="50"/>
  <c r="L49" i="42"/>
  <c r="L52" i="42"/>
  <c r="L46" i="42"/>
  <c r="K230" i="44"/>
  <c r="K257" i="44" s="1"/>
  <c r="L224" i="44"/>
  <c r="L230" i="44" s="1"/>
  <c r="L257" i="44" s="1"/>
  <c r="K230" i="50"/>
  <c r="K257" i="50" s="1"/>
  <c r="L224" i="50"/>
  <c r="L230" i="50" s="1"/>
  <c r="L257" i="50" s="1"/>
  <c r="J25" i="1"/>
  <c r="L27" i="48"/>
  <c r="K57" i="45"/>
  <c r="K64" i="45" s="1"/>
  <c r="L55" i="45"/>
  <c r="L57" i="45" s="1"/>
  <c r="K57" i="50"/>
  <c r="K64" i="50" s="1"/>
  <c r="L56" i="50"/>
  <c r="L57" i="50" s="1"/>
  <c r="K152" i="46"/>
  <c r="K153" i="46" s="1"/>
  <c r="K250" i="46" s="1"/>
  <c r="L150" i="46"/>
  <c r="L152" i="46" s="1"/>
  <c r="K152" i="45"/>
  <c r="L149" i="45"/>
  <c r="L152" i="45" s="1"/>
  <c r="K164" i="42"/>
  <c r="K165" i="42" s="1"/>
  <c r="K251" i="42" s="1"/>
  <c r="L158" i="42"/>
  <c r="L164" i="42" s="1"/>
  <c r="K180" i="43"/>
  <c r="L177" i="43"/>
  <c r="L180" i="43" s="1"/>
  <c r="K129" i="46"/>
  <c r="L124" i="46"/>
  <c r="L129" i="46" s="1"/>
  <c r="K217" i="3"/>
  <c r="K256" i="3" s="1"/>
  <c r="L212" i="3"/>
  <c r="L217" i="3" s="1"/>
  <c r="L256" i="3" s="1"/>
  <c r="L60" i="48"/>
  <c r="L64" i="48" s="1"/>
  <c r="L61" i="48" s="1"/>
  <c r="L63" i="48"/>
  <c r="K57" i="44"/>
  <c r="K64" i="44" s="1"/>
  <c r="L55" i="44"/>
  <c r="L57" i="44" s="1"/>
  <c r="K136" i="43"/>
  <c r="L131" i="43"/>
  <c r="L136" i="43" s="1"/>
  <c r="K269" i="47"/>
  <c r="L267" i="47"/>
  <c r="L269" i="47" s="1"/>
  <c r="K152" i="42"/>
  <c r="L149" i="42"/>
  <c r="L152" i="42" s="1"/>
  <c r="L93" i="38"/>
  <c r="L26" i="38"/>
  <c r="K19" i="1"/>
  <c r="K20" i="1" s="1"/>
  <c r="L100" i="48"/>
  <c r="L72" i="48"/>
  <c r="L77" i="48" s="1"/>
  <c r="L47" i="48"/>
  <c r="L44" i="48"/>
  <c r="L48" i="48"/>
  <c r="L45" i="48"/>
  <c r="L114" i="49"/>
  <c r="L64" i="39"/>
  <c r="L61" i="39" s="1"/>
  <c r="K269" i="48"/>
  <c r="L267" i="48"/>
  <c r="K57" i="38"/>
  <c r="K64" i="38" s="1"/>
  <c r="L55" i="38"/>
  <c r="L57" i="38" s="1"/>
  <c r="K269" i="36"/>
  <c r="L266" i="36"/>
  <c r="K152" i="44"/>
  <c r="L149" i="44"/>
  <c r="L152" i="44" s="1"/>
  <c r="L153" i="44" s="1"/>
  <c r="L250" i="44" s="1"/>
  <c r="K230" i="36"/>
  <c r="K257" i="36" s="1"/>
  <c r="L224" i="36"/>
  <c r="L230" i="36" s="1"/>
  <c r="L257" i="36" s="1"/>
  <c r="K129" i="40"/>
  <c r="L126" i="40"/>
  <c r="L129" i="40" s="1"/>
  <c r="K230" i="40"/>
  <c r="K257" i="40" s="1"/>
  <c r="L226" i="40"/>
  <c r="L230" i="40" s="1"/>
  <c r="L257" i="40" s="1"/>
  <c r="K164" i="36"/>
  <c r="L161" i="36"/>
  <c r="L164" i="36" s="1"/>
  <c r="L165" i="36" s="1"/>
  <c r="L251" i="36" s="1"/>
  <c r="K57" i="37"/>
  <c r="K64" i="37" s="1"/>
  <c r="L56" i="37"/>
  <c r="L57" i="37" s="1"/>
  <c r="K152" i="40"/>
  <c r="K153" i="40" s="1"/>
  <c r="K250" i="40" s="1"/>
  <c r="L146" i="40"/>
  <c r="L152" i="40" s="1"/>
  <c r="L153" i="40" s="1"/>
  <c r="L250" i="40" s="1"/>
  <c r="L45" i="43"/>
  <c r="L72" i="43"/>
  <c r="L77" i="43" s="1"/>
  <c r="L47" i="43"/>
  <c r="L48" i="43"/>
  <c r="L100" i="43"/>
  <c r="L44" i="43"/>
  <c r="L46" i="43" s="1"/>
  <c r="L63" i="36"/>
  <c r="L60" i="36"/>
  <c r="L64" i="36" s="1"/>
  <c r="L61" i="36" s="1"/>
  <c r="K187" i="45"/>
  <c r="L183" i="45"/>
  <c r="L187" i="45" s="1"/>
  <c r="K164" i="39"/>
  <c r="K165" i="39" s="1"/>
  <c r="K251" i="39" s="1"/>
  <c r="L161" i="39"/>
  <c r="L164" i="39" s="1"/>
  <c r="L165" i="39" s="1"/>
  <c r="L251" i="39" s="1"/>
  <c r="K217" i="50"/>
  <c r="K256" i="50" s="1"/>
  <c r="L212" i="50"/>
  <c r="L217" i="50" s="1"/>
  <c r="L256" i="50" s="1"/>
  <c r="K129" i="45"/>
  <c r="K138" i="45" s="1"/>
  <c r="L126" i="45"/>
  <c r="L129" i="45" s="1"/>
  <c r="L138" i="45" s="1"/>
  <c r="K269" i="41"/>
  <c r="L266" i="41"/>
  <c r="L269" i="41" s="1"/>
  <c r="K217" i="49"/>
  <c r="K256" i="49" s="1"/>
  <c r="L212" i="49"/>
  <c r="L217" i="49" s="1"/>
  <c r="L256" i="49" s="1"/>
  <c r="K57" i="3"/>
  <c r="L55" i="3"/>
  <c r="L57" i="3" s="1"/>
  <c r="L64" i="3" s="1"/>
  <c r="L61" i="3" s="1"/>
  <c r="K180" i="40"/>
  <c r="L178" i="40"/>
  <c r="L180" i="40" s="1"/>
  <c r="K129" i="3"/>
  <c r="K138" i="3" s="1"/>
  <c r="L127" i="3"/>
  <c r="L129" i="3" s="1"/>
  <c r="L138" i="3" s="1"/>
  <c r="K200" i="49"/>
  <c r="L195" i="49"/>
  <c r="L200" i="49" s="1"/>
  <c r="K230" i="42"/>
  <c r="K257" i="42" s="1"/>
  <c r="L224" i="42"/>
  <c r="L230" i="42" s="1"/>
  <c r="L257" i="42" s="1"/>
  <c r="K136" i="38"/>
  <c r="K138" i="38" s="1"/>
  <c r="L132" i="38"/>
  <c r="L136" i="38" s="1"/>
  <c r="L138" i="38" s="1"/>
  <c r="K57" i="40"/>
  <c r="K64" i="40" s="1"/>
  <c r="L55" i="40"/>
  <c r="L57" i="40" s="1"/>
  <c r="K57" i="49"/>
  <c r="K64" i="49" s="1"/>
  <c r="L55" i="49"/>
  <c r="L57" i="49" s="1"/>
  <c r="K136" i="37"/>
  <c r="L132" i="37"/>
  <c r="L136" i="37" s="1"/>
  <c r="K113" i="48"/>
  <c r="K114" i="48" s="1"/>
  <c r="L36" i="48"/>
  <c r="L113" i="48" s="1"/>
  <c r="L114" i="48" s="1"/>
  <c r="L100" i="39"/>
  <c r="L44" i="39"/>
  <c r="L47" i="39"/>
  <c r="L45" i="39"/>
  <c r="L48" i="39"/>
  <c r="L72" i="39"/>
  <c r="L77" i="39" s="1"/>
  <c r="L45" i="36"/>
  <c r="L100" i="36"/>
  <c r="L44" i="36"/>
  <c r="L47" i="36"/>
  <c r="L72" i="36"/>
  <c r="L77" i="36" s="1"/>
  <c r="L48" i="36"/>
  <c r="L94" i="47"/>
  <c r="L107" i="47"/>
  <c r="L109" i="47" s="1"/>
  <c r="L69" i="47"/>
  <c r="L74" i="47" s="1"/>
  <c r="L64" i="45"/>
  <c r="L61" i="45" s="1"/>
  <c r="L99" i="46"/>
  <c r="L98" i="46"/>
  <c r="L71" i="46"/>
  <c r="L26" i="3"/>
  <c r="L92" i="3"/>
  <c r="O43" i="35"/>
  <c r="P24" i="35"/>
  <c r="P43" i="35" s="1"/>
  <c r="P44" i="35" s="1"/>
  <c r="P28" i="35" s="1"/>
  <c r="O44" i="35"/>
  <c r="O28" i="35"/>
  <c r="N44" i="35"/>
  <c r="N40" i="35" s="1"/>
  <c r="N28" i="35"/>
  <c r="P68" i="83"/>
  <c r="H101" i="83"/>
  <c r="H103" i="83" s="1"/>
  <c r="R33" i="84"/>
  <c r="G109" i="36"/>
  <c r="J64" i="83"/>
  <c r="J63" i="83" s="1"/>
  <c r="G79" i="38"/>
  <c r="Q64" i="83"/>
  <c r="Q63" i="83" s="1"/>
  <c r="G79" i="50"/>
  <c r="U251" i="83"/>
  <c r="O64" i="83"/>
  <c r="O63" i="83" s="1"/>
  <c r="G79" i="44"/>
  <c r="M62" i="84"/>
  <c r="M72" i="84" s="1"/>
  <c r="J48" i="3"/>
  <c r="J47" i="3"/>
  <c r="J49" i="3" s="1"/>
  <c r="K96" i="3"/>
  <c r="K105" i="3"/>
  <c r="J96" i="3"/>
  <c r="J105" i="3"/>
  <c r="J44" i="3"/>
  <c r="J45" i="3"/>
  <c r="G31" i="3"/>
  <c r="G30" i="3" s="1"/>
  <c r="G107" i="3" s="1"/>
  <c r="G42" i="84" s="1"/>
  <c r="G44" i="84" s="1"/>
  <c r="G71" i="3"/>
  <c r="G79" i="3" s="1"/>
  <c r="G95" i="3" s="1"/>
  <c r="G64" i="82"/>
  <c r="G87" i="82"/>
  <c r="G47" i="80"/>
  <c r="G50" i="80" s="1"/>
  <c r="Z37" i="84"/>
  <c r="Z62" i="84" s="1"/>
  <c r="Z72" i="84" s="1"/>
  <c r="AE73" i="80"/>
  <c r="I97" i="3"/>
  <c r="G140" i="63"/>
  <c r="H141" i="63" s="1"/>
  <c r="H249" i="63" s="1"/>
  <c r="H252" i="63" s="1"/>
  <c r="H260" i="63" s="1"/>
  <c r="Y37" i="84"/>
  <c r="Y62" i="84" s="1"/>
  <c r="Y71" i="84" s="1"/>
  <c r="G140" i="73"/>
  <c r="G140" i="74"/>
  <c r="AC242" i="83" s="1"/>
  <c r="AC245" i="83" s="1"/>
  <c r="AC253" i="83" s="1"/>
  <c r="AC266" i="83" s="1"/>
  <c r="AC267" i="83" s="1"/>
  <c r="G140" i="76"/>
  <c r="AE242" i="83" s="1"/>
  <c r="AE245" i="83" s="1"/>
  <c r="AE253" i="83" s="1"/>
  <c r="AE266" i="83" s="1"/>
  <c r="AE267" i="83" s="1"/>
  <c r="G140" i="39"/>
  <c r="M44" i="35"/>
  <c r="M40" i="35" s="1"/>
  <c r="W72" i="84"/>
  <c r="AC72" i="84"/>
  <c r="AB71" i="84"/>
  <c r="AE72" i="84"/>
  <c r="G252" i="71"/>
  <c r="G260" i="71" s="1"/>
  <c r="G273" i="71" s="1"/>
  <c r="G274" i="71" s="1"/>
  <c r="K114" i="49"/>
  <c r="J50" i="1"/>
  <c r="J49" i="1"/>
  <c r="H42" i="1"/>
  <c r="T98" i="84"/>
  <c r="U98" i="84"/>
  <c r="L98" i="84"/>
  <c r="V98" i="84"/>
  <c r="I251" i="83"/>
  <c r="S251" i="83"/>
  <c r="T251" i="83"/>
  <c r="V251" i="83"/>
  <c r="G258" i="44"/>
  <c r="O247" i="83"/>
  <c r="O251" i="83" s="1"/>
  <c r="O94" i="84"/>
  <c r="O98" i="84" s="1"/>
  <c r="G258" i="39"/>
  <c r="K247" i="83"/>
  <c r="K251" i="83" s="1"/>
  <c r="K94" i="84"/>
  <c r="K98" i="84" s="1"/>
  <c r="G258" i="50"/>
  <c r="Q94" i="84"/>
  <c r="Q98" i="84" s="1"/>
  <c r="Q247" i="83"/>
  <c r="Q251" i="83" s="1"/>
  <c r="R91" i="84"/>
  <c r="R244" i="83"/>
  <c r="L244" i="83"/>
  <c r="L91" i="84"/>
  <c r="V91" i="84"/>
  <c r="V244" i="83"/>
  <c r="O244" i="83"/>
  <c r="O91" i="84"/>
  <c r="K165" i="36"/>
  <c r="K251" i="36" s="1"/>
  <c r="M91" i="84"/>
  <c r="M244" i="83"/>
  <c r="S91" i="84"/>
  <c r="S244" i="83"/>
  <c r="T244" i="83"/>
  <c r="T91" i="84"/>
  <c r="U91" i="84"/>
  <c r="U244" i="83"/>
  <c r="I91" i="84"/>
  <c r="I244" i="83"/>
  <c r="K153" i="45"/>
  <c r="K250" i="45" s="1"/>
  <c r="R90" i="84"/>
  <c r="R243" i="83"/>
  <c r="K153" i="42"/>
  <c r="K250" i="42" s="1"/>
  <c r="M90" i="84"/>
  <c r="M243" i="83"/>
  <c r="T243" i="83"/>
  <c r="T90" i="84"/>
  <c r="S90" i="84"/>
  <c r="S243" i="83"/>
  <c r="H243" i="83"/>
  <c r="H90" i="84"/>
  <c r="J90" i="84"/>
  <c r="J243" i="83"/>
  <c r="K90" i="84"/>
  <c r="K243" i="83"/>
  <c r="AA37" i="84"/>
  <c r="AA62" i="84" s="1"/>
  <c r="AA71" i="84" s="1"/>
  <c r="N62" i="84"/>
  <c r="N71" i="84" s="1"/>
  <c r="G140" i="41"/>
  <c r="K64" i="3"/>
  <c r="K61" i="3" s="1"/>
  <c r="J64" i="3"/>
  <c r="J61" i="3" s="1"/>
  <c r="J72" i="3" s="1"/>
  <c r="J77" i="3" s="1"/>
  <c r="K31" i="42"/>
  <c r="K30" i="42" s="1"/>
  <c r="K94" i="42" s="1"/>
  <c r="J72" i="37"/>
  <c r="J77" i="37" s="1"/>
  <c r="J47" i="37"/>
  <c r="J52" i="37" s="1"/>
  <c r="J72" i="45"/>
  <c r="J77" i="45" s="1"/>
  <c r="J44" i="50"/>
  <c r="J46" i="50" s="1"/>
  <c r="J47" i="44"/>
  <c r="J48" i="37"/>
  <c r="J49" i="37" s="1"/>
  <c r="J100" i="37"/>
  <c r="J48" i="45"/>
  <c r="J100" i="45"/>
  <c r="J72" i="50"/>
  <c r="J77" i="50" s="1"/>
  <c r="J47" i="50"/>
  <c r="J100" i="44"/>
  <c r="J44" i="44"/>
  <c r="J45" i="37"/>
  <c r="J46" i="37" s="1"/>
  <c r="J47" i="45"/>
  <c r="J48" i="50"/>
  <c r="J49" i="50" s="1"/>
  <c r="J100" i="50"/>
  <c r="J72" i="44"/>
  <c r="J77" i="44" s="1"/>
  <c r="J64" i="38"/>
  <c r="J61" i="38" s="1"/>
  <c r="K113" i="39"/>
  <c r="K114" i="39" s="1"/>
  <c r="K113" i="40"/>
  <c r="K114" i="40" s="1"/>
  <c r="K113" i="45"/>
  <c r="K114" i="45" s="1"/>
  <c r="K113" i="46"/>
  <c r="K114" i="46" s="1"/>
  <c r="K113" i="42"/>
  <c r="K114" i="42" s="1"/>
  <c r="I49" i="44"/>
  <c r="G140" i="75"/>
  <c r="G22" i="84"/>
  <c r="K68" i="83"/>
  <c r="R68" i="83"/>
  <c r="K46" i="39"/>
  <c r="K71" i="39" s="1"/>
  <c r="K79" i="39" s="1"/>
  <c r="J46" i="45"/>
  <c r="J71" i="45" s="1"/>
  <c r="J79" i="45" s="1"/>
  <c r="U33" i="84"/>
  <c r="U88" i="83"/>
  <c r="G107" i="44"/>
  <c r="O22" i="84"/>
  <c r="G94" i="45"/>
  <c r="V22" i="84"/>
  <c r="G76" i="45"/>
  <c r="G75" i="45" s="1"/>
  <c r="V64" i="83"/>
  <c r="V63" i="83" s="1"/>
  <c r="G94" i="40"/>
  <c r="L22" i="84"/>
  <c r="S33" i="84"/>
  <c r="S88" i="83"/>
  <c r="K112" i="50"/>
  <c r="K114" i="50" s="1"/>
  <c r="K96" i="38"/>
  <c r="K111" i="38"/>
  <c r="J111" i="38"/>
  <c r="J96" i="38"/>
  <c r="G70" i="40"/>
  <c r="L64" i="83"/>
  <c r="L63" i="83" s="1"/>
  <c r="G107" i="50"/>
  <c r="Q22" i="84"/>
  <c r="S32" i="84"/>
  <c r="S87" i="83"/>
  <c r="G109" i="49"/>
  <c r="R42" i="84"/>
  <c r="R44" i="84" s="1"/>
  <c r="R62" i="84" s="1"/>
  <c r="R101" i="83"/>
  <c r="R103" i="83" s="1"/>
  <c r="R134" i="83" s="1"/>
  <c r="J91" i="83"/>
  <c r="J36" i="84"/>
  <c r="U32" i="84"/>
  <c r="U87" i="83"/>
  <c r="G95" i="37"/>
  <c r="I64" i="83"/>
  <c r="I63" i="83" s="1"/>
  <c r="G109" i="48"/>
  <c r="S42" i="84"/>
  <c r="S44" i="84" s="1"/>
  <c r="S101" i="83"/>
  <c r="S103" i="83" s="1"/>
  <c r="S134" i="83" s="1"/>
  <c r="R32" i="84"/>
  <c r="R87" i="83"/>
  <c r="O91" i="83"/>
  <c r="O36" i="84"/>
  <c r="G109" i="46"/>
  <c r="U42" i="84"/>
  <c r="U44" i="84" s="1"/>
  <c r="U101" i="83"/>
  <c r="U103" i="83" s="1"/>
  <c r="U134" i="83" s="1"/>
  <c r="G69" i="37"/>
  <c r="G74" i="37" s="1"/>
  <c r="I22" i="84"/>
  <c r="L91" i="83"/>
  <c r="L36" i="84"/>
  <c r="G81" i="1"/>
  <c r="G113" i="1"/>
  <c r="G79" i="1"/>
  <c r="AC89" i="84"/>
  <c r="AC92" i="84" s="1"/>
  <c r="AC100" i="84" s="1"/>
  <c r="AC113" i="84" s="1"/>
  <c r="AC114" i="84" s="1"/>
  <c r="G140" i="47"/>
  <c r="T37" i="84"/>
  <c r="T62" i="84" s="1"/>
  <c r="G140" i="43"/>
  <c r="P37" i="84"/>
  <c r="P62" i="84" s="1"/>
  <c r="X72" i="84"/>
  <c r="X71" i="84"/>
  <c r="G252" i="69"/>
  <c r="G260" i="69" s="1"/>
  <c r="G273" i="69" s="1"/>
  <c r="G274" i="69" s="1"/>
  <c r="X89" i="84"/>
  <c r="X92" i="84" s="1"/>
  <c r="X100" i="84" s="1"/>
  <c r="X113" i="84" s="1"/>
  <c r="X114" i="84" s="1"/>
  <c r="X242" i="83"/>
  <c r="X245" i="83" s="1"/>
  <c r="X253" i="83" s="1"/>
  <c r="X266" i="83" s="1"/>
  <c r="X267" i="83" s="1"/>
  <c r="H95" i="82"/>
  <c r="H95" i="83"/>
  <c r="J57" i="61"/>
  <c r="J174" i="61" s="1"/>
  <c r="I117" i="61"/>
  <c r="I177" i="61"/>
  <c r="G185" i="61"/>
  <c r="G198" i="61" s="1"/>
  <c r="G199" i="61" s="1"/>
  <c r="H118" i="61"/>
  <c r="H179" i="61" s="1"/>
  <c r="H177" i="61"/>
  <c r="H102" i="36"/>
  <c r="H105" i="82"/>
  <c r="H108" i="82" s="1"/>
  <c r="H47" i="80"/>
  <c r="H50" i="80" s="1"/>
  <c r="H63" i="80" s="1"/>
  <c r="H73" i="80" s="1"/>
  <c r="H49" i="84"/>
  <c r="H62" i="84" s="1"/>
  <c r="G75" i="46"/>
  <c r="U69" i="83"/>
  <c r="U68" i="83" s="1"/>
  <c r="G75" i="48"/>
  <c r="S69" i="83"/>
  <c r="S68" i="83" s="1"/>
  <c r="L69" i="82"/>
  <c r="L68" i="82" s="1"/>
  <c r="X73" i="80"/>
  <c r="H69" i="39"/>
  <c r="H74" i="39" s="1"/>
  <c r="H94" i="39"/>
  <c r="H140" i="47"/>
  <c r="O32" i="35"/>
  <c r="O33" i="35"/>
  <c r="G140" i="42"/>
  <c r="O40" i="35"/>
  <c r="J129" i="44"/>
  <c r="K124" i="44"/>
  <c r="J180" i="46"/>
  <c r="K177" i="46"/>
  <c r="J152" i="37"/>
  <c r="J153" i="37" s="1"/>
  <c r="J250" i="37" s="1"/>
  <c r="K146" i="37"/>
  <c r="J164" i="43"/>
  <c r="K158" i="43"/>
  <c r="J180" i="36"/>
  <c r="K177" i="36"/>
  <c r="J129" i="41"/>
  <c r="J138" i="41" s="1"/>
  <c r="K124" i="41"/>
  <c r="J187" i="42"/>
  <c r="K182" i="42"/>
  <c r="J180" i="44"/>
  <c r="J189" i="44" s="1"/>
  <c r="K177" i="44"/>
  <c r="K60" i="36"/>
  <c r="K64" i="36" s="1"/>
  <c r="K61" i="36" s="1"/>
  <c r="K63" i="36"/>
  <c r="K47" i="3"/>
  <c r="K48" i="3"/>
  <c r="K100" i="3"/>
  <c r="K44" i="3"/>
  <c r="K72" i="3"/>
  <c r="K77" i="3" s="1"/>
  <c r="K45" i="3"/>
  <c r="K71" i="48"/>
  <c r="K79" i="48" s="1"/>
  <c r="K99" i="48"/>
  <c r="K98" i="48"/>
  <c r="K45" i="40"/>
  <c r="K72" i="40"/>
  <c r="K77" i="40" s="1"/>
  <c r="K61" i="40"/>
  <c r="K47" i="40"/>
  <c r="K48" i="40"/>
  <c r="K100" i="40"/>
  <c r="K44" i="40"/>
  <c r="K61" i="49"/>
  <c r="K100" i="49"/>
  <c r="K48" i="49"/>
  <c r="K45" i="49"/>
  <c r="K44" i="49"/>
  <c r="K72" i="49"/>
  <c r="K77" i="49" s="1"/>
  <c r="K47" i="49"/>
  <c r="K98" i="39"/>
  <c r="K44" i="37"/>
  <c r="K48" i="37"/>
  <c r="K45" i="37"/>
  <c r="K72" i="37"/>
  <c r="K77" i="37" s="1"/>
  <c r="K61" i="37"/>
  <c r="K47" i="37"/>
  <c r="K100" i="37"/>
  <c r="J187" i="49"/>
  <c r="K182" i="49"/>
  <c r="J217" i="48"/>
  <c r="J256" i="48" s="1"/>
  <c r="K206" i="48"/>
  <c r="J136" i="44"/>
  <c r="K131" i="44"/>
  <c r="J200" i="41"/>
  <c r="J234" i="41" s="1"/>
  <c r="K195" i="41"/>
  <c r="J164" i="41"/>
  <c r="J165" i="41" s="1"/>
  <c r="J251" i="41" s="1"/>
  <c r="K158" i="41"/>
  <c r="J136" i="50"/>
  <c r="K131" i="50"/>
  <c r="J136" i="39"/>
  <c r="J138" i="39" s="1"/>
  <c r="K131" i="39"/>
  <c r="J200" i="39"/>
  <c r="J255" i="39" s="1"/>
  <c r="K195" i="39"/>
  <c r="J129" i="50"/>
  <c r="K124" i="50"/>
  <c r="J164" i="38"/>
  <c r="J165" i="38" s="1"/>
  <c r="J251" i="38" s="1"/>
  <c r="K158" i="38"/>
  <c r="J164" i="44"/>
  <c r="K158" i="44"/>
  <c r="J136" i="49"/>
  <c r="K131" i="49"/>
  <c r="J217" i="42"/>
  <c r="J256" i="42" s="1"/>
  <c r="K206" i="42"/>
  <c r="J129" i="42"/>
  <c r="K124" i="42"/>
  <c r="J200" i="36"/>
  <c r="J255" i="36" s="1"/>
  <c r="K195" i="36"/>
  <c r="J187" i="36"/>
  <c r="K182" i="36"/>
  <c r="J164" i="49"/>
  <c r="K158" i="49"/>
  <c r="J200" i="50"/>
  <c r="J255" i="50" s="1"/>
  <c r="K195" i="50"/>
  <c r="J200" i="37"/>
  <c r="J255" i="37" s="1"/>
  <c r="K195" i="37"/>
  <c r="J187" i="38"/>
  <c r="K182" i="38"/>
  <c r="J152" i="50"/>
  <c r="J153" i="50" s="1"/>
  <c r="J250" i="50" s="1"/>
  <c r="K146" i="50"/>
  <c r="J180" i="38"/>
  <c r="J189" i="38" s="1"/>
  <c r="K177" i="38"/>
  <c r="J47" i="38"/>
  <c r="J200" i="40"/>
  <c r="K195" i="40"/>
  <c r="J164" i="48"/>
  <c r="K158" i="48"/>
  <c r="J230" i="49"/>
  <c r="J257" i="49" s="1"/>
  <c r="K223" i="49"/>
  <c r="J217" i="37"/>
  <c r="J256" i="37" s="1"/>
  <c r="K206" i="37"/>
  <c r="J164" i="46"/>
  <c r="J165" i="46" s="1"/>
  <c r="J251" i="46" s="1"/>
  <c r="K158" i="46"/>
  <c r="J187" i="41"/>
  <c r="K182" i="41"/>
  <c r="J217" i="47"/>
  <c r="J256" i="47" s="1"/>
  <c r="K206" i="47"/>
  <c r="I69" i="82"/>
  <c r="I68" i="82" s="1"/>
  <c r="T63" i="80"/>
  <c r="T73" i="80" s="1"/>
  <c r="K46" i="36"/>
  <c r="K76" i="46"/>
  <c r="K75" i="46" s="1"/>
  <c r="K70" i="46"/>
  <c r="K29" i="3"/>
  <c r="K35" i="3"/>
  <c r="K60" i="48"/>
  <c r="K64" i="48" s="1"/>
  <c r="K61" i="48" s="1"/>
  <c r="K63" i="48"/>
  <c r="K116" i="3"/>
  <c r="K121" i="3" s="1"/>
  <c r="K108" i="3"/>
  <c r="K106" i="3"/>
  <c r="K32" i="3"/>
  <c r="K112" i="3" s="1"/>
  <c r="K97" i="3"/>
  <c r="K104" i="3"/>
  <c r="J164" i="3"/>
  <c r="J165" i="3" s="1"/>
  <c r="J251" i="3" s="1"/>
  <c r="K158" i="3"/>
  <c r="J152" i="48"/>
  <c r="K146" i="48"/>
  <c r="J187" i="37"/>
  <c r="K182" i="37"/>
  <c r="J200" i="3"/>
  <c r="K196" i="3"/>
  <c r="J180" i="48"/>
  <c r="K177" i="48"/>
  <c r="J187" i="48"/>
  <c r="K182" i="48"/>
  <c r="K107" i="46"/>
  <c r="K109" i="46" s="1"/>
  <c r="K94" i="46"/>
  <c r="K69" i="46"/>
  <c r="K74" i="46" s="1"/>
  <c r="J187" i="3"/>
  <c r="K182" i="3"/>
  <c r="J129" i="36"/>
  <c r="J138" i="36" s="1"/>
  <c r="K124" i="36"/>
  <c r="J152" i="38"/>
  <c r="K146" i="38"/>
  <c r="J136" i="40"/>
  <c r="J138" i="40" s="1"/>
  <c r="K131" i="40"/>
  <c r="J180" i="3"/>
  <c r="K177" i="3"/>
  <c r="J200" i="42"/>
  <c r="J255" i="42" s="1"/>
  <c r="K195" i="42"/>
  <c r="J217" i="39"/>
  <c r="J256" i="39" s="1"/>
  <c r="K206" i="39"/>
  <c r="J164" i="37"/>
  <c r="J165" i="37" s="1"/>
  <c r="J251" i="37" s="1"/>
  <c r="K158" i="37"/>
  <c r="J164" i="40"/>
  <c r="K158" i="40"/>
  <c r="J217" i="38"/>
  <c r="J256" i="38" s="1"/>
  <c r="K206" i="38"/>
  <c r="J200" i="43"/>
  <c r="K195" i="43"/>
  <c r="J164" i="47"/>
  <c r="J165" i="47" s="1"/>
  <c r="J251" i="47" s="1"/>
  <c r="K158" i="47"/>
  <c r="J200" i="44"/>
  <c r="K195" i="44"/>
  <c r="J152" i="36"/>
  <c r="J153" i="36" s="1"/>
  <c r="J250" i="36" s="1"/>
  <c r="K146" i="36"/>
  <c r="J180" i="41"/>
  <c r="J189" i="41" s="1"/>
  <c r="K177" i="41"/>
  <c r="J180" i="50"/>
  <c r="K177" i="50"/>
  <c r="J44" i="38"/>
  <c r="J45" i="38"/>
  <c r="J152" i="47"/>
  <c r="J153" i="47" s="1"/>
  <c r="J250" i="47" s="1"/>
  <c r="K146" i="47"/>
  <c r="J200" i="46"/>
  <c r="K195" i="46"/>
  <c r="J152" i="39"/>
  <c r="K146" i="39"/>
  <c r="J187" i="39"/>
  <c r="K182" i="39"/>
  <c r="J164" i="50"/>
  <c r="J165" i="50" s="1"/>
  <c r="J251" i="50" s="1"/>
  <c r="K158" i="50"/>
  <c r="J180" i="47"/>
  <c r="J189" i="47" s="1"/>
  <c r="K177" i="47"/>
  <c r="M63" i="80"/>
  <c r="M73" i="80" s="1"/>
  <c r="K35" i="48"/>
  <c r="K29" i="48"/>
  <c r="K61" i="45"/>
  <c r="K100" i="45"/>
  <c r="K72" i="50"/>
  <c r="K77" i="50" s="1"/>
  <c r="K44" i="50"/>
  <c r="K47" i="50"/>
  <c r="K100" i="50"/>
  <c r="K61" i="50"/>
  <c r="K45" i="50"/>
  <c r="K48" i="50"/>
  <c r="K255" i="49"/>
  <c r="K49" i="43"/>
  <c r="K61" i="44"/>
  <c r="K100" i="44"/>
  <c r="K48" i="44"/>
  <c r="K45" i="44"/>
  <c r="K44" i="44"/>
  <c r="K47" i="44"/>
  <c r="K72" i="44"/>
  <c r="K77" i="44" s="1"/>
  <c r="K49" i="39"/>
  <c r="K52" i="39"/>
  <c r="J152" i="49"/>
  <c r="J153" i="49" s="1"/>
  <c r="J250" i="49" s="1"/>
  <c r="K146" i="49"/>
  <c r="J180" i="37"/>
  <c r="K177" i="37"/>
  <c r="J180" i="49"/>
  <c r="J189" i="49" s="1"/>
  <c r="K177" i="49"/>
  <c r="J129" i="43"/>
  <c r="J138" i="43" s="1"/>
  <c r="K124" i="43"/>
  <c r="J230" i="39"/>
  <c r="J257" i="39" s="1"/>
  <c r="K223" i="39"/>
  <c r="J187" i="40"/>
  <c r="J189" i="40" s="1"/>
  <c r="J190" i="40" s="1"/>
  <c r="J254" i="40" s="1"/>
  <c r="K182" i="40"/>
  <c r="J217" i="36"/>
  <c r="J256" i="36" s="1"/>
  <c r="K206" i="36"/>
  <c r="J187" i="43"/>
  <c r="J189" i="43" s="1"/>
  <c r="K182" i="43"/>
  <c r="J187" i="47"/>
  <c r="K182" i="47"/>
  <c r="J217" i="41"/>
  <c r="J256" i="41" s="1"/>
  <c r="K206" i="41"/>
  <c r="K49" i="36"/>
  <c r="K52" i="36"/>
  <c r="J230" i="48"/>
  <c r="J257" i="48" s="1"/>
  <c r="K223" i="48"/>
  <c r="J180" i="42"/>
  <c r="J189" i="42" s="1"/>
  <c r="K177" i="42"/>
  <c r="J52" i="36"/>
  <c r="J164" i="45"/>
  <c r="K161" i="45"/>
  <c r="J136" i="47"/>
  <c r="J138" i="47" s="1"/>
  <c r="K135" i="47"/>
  <c r="J200" i="45"/>
  <c r="K195" i="45"/>
  <c r="J129" i="37"/>
  <c r="J138" i="37" s="1"/>
  <c r="K124" i="37"/>
  <c r="J152" i="3"/>
  <c r="K146" i="3"/>
  <c r="J217" i="45"/>
  <c r="J256" i="45" s="1"/>
  <c r="K206" i="45"/>
  <c r="J129" i="48"/>
  <c r="J138" i="48" s="1"/>
  <c r="K124" i="48"/>
  <c r="J230" i="47"/>
  <c r="J257" i="47" s="1"/>
  <c r="K223" i="47"/>
  <c r="J180" i="39"/>
  <c r="J189" i="39" s="1"/>
  <c r="K177" i="39"/>
  <c r="J200" i="47"/>
  <c r="J255" i="47" s="1"/>
  <c r="K195" i="47"/>
  <c r="J180" i="45"/>
  <c r="J189" i="45" s="1"/>
  <c r="J190" i="45" s="1"/>
  <c r="J254" i="45" s="1"/>
  <c r="K177" i="45"/>
  <c r="J187" i="46"/>
  <c r="K182" i="46"/>
  <c r="J152" i="41"/>
  <c r="K146" i="41"/>
  <c r="J230" i="3"/>
  <c r="J257" i="3" s="1"/>
  <c r="K223" i="3"/>
  <c r="J230" i="46"/>
  <c r="J257" i="46" s="1"/>
  <c r="K223" i="46"/>
  <c r="J129" i="49"/>
  <c r="J138" i="49" s="1"/>
  <c r="K124" i="49"/>
  <c r="J136" i="42"/>
  <c r="K131" i="42"/>
  <c r="J187" i="50"/>
  <c r="K182" i="50"/>
  <c r="J200" i="38"/>
  <c r="K195" i="38"/>
  <c r="J217" i="44"/>
  <c r="J256" i="44" s="1"/>
  <c r="K206" i="44"/>
  <c r="J72" i="38"/>
  <c r="J77" i="38" s="1"/>
  <c r="J200" i="48"/>
  <c r="J255" i="48" s="1"/>
  <c r="K195" i="48"/>
  <c r="J230" i="37"/>
  <c r="J257" i="37" s="1"/>
  <c r="K223" i="37"/>
  <c r="J230" i="45"/>
  <c r="J257" i="45" s="1"/>
  <c r="K223" i="45"/>
  <c r="J217" i="40"/>
  <c r="J256" i="40" s="1"/>
  <c r="K206" i="40"/>
  <c r="J152" i="43"/>
  <c r="K146" i="43"/>
  <c r="J187" i="44"/>
  <c r="K182" i="44"/>
  <c r="J136" i="46"/>
  <c r="J138" i="46" s="1"/>
  <c r="K131" i="46"/>
  <c r="K108" i="38"/>
  <c r="K106" i="38"/>
  <c r="K102" i="38"/>
  <c r="K116" i="38"/>
  <c r="K121" i="38" s="1"/>
  <c r="K104" i="38"/>
  <c r="K95" i="38"/>
  <c r="K97" i="38"/>
  <c r="K32" i="38"/>
  <c r="K112" i="38" s="1"/>
  <c r="K61" i="38"/>
  <c r="K47" i="38"/>
  <c r="K48" i="38"/>
  <c r="K45" i="38"/>
  <c r="K100" i="38"/>
  <c r="K44" i="38"/>
  <c r="K72" i="38"/>
  <c r="K77" i="38" s="1"/>
  <c r="K153" i="44"/>
  <c r="K250" i="44" s="1"/>
  <c r="K94" i="41"/>
  <c r="K107" i="41"/>
  <c r="K109" i="41" s="1"/>
  <c r="K76" i="42"/>
  <c r="K75" i="42" s="1"/>
  <c r="K70" i="42"/>
  <c r="M141" i="47"/>
  <c r="S87" i="82"/>
  <c r="S33" i="80"/>
  <c r="N101" i="82"/>
  <c r="N103" i="82" s="1"/>
  <c r="N134" i="82" s="1"/>
  <c r="N135" i="82" s="1"/>
  <c r="N43" i="80"/>
  <c r="N45" i="80" s="1"/>
  <c r="N63" i="80" s="1"/>
  <c r="N74" i="80" s="1"/>
  <c r="H140" i="72"/>
  <c r="H141" i="72" s="1"/>
  <c r="H249" i="72" s="1"/>
  <c r="H252" i="72" s="1"/>
  <c r="H260" i="72" s="1"/>
  <c r="H273" i="72" s="1"/>
  <c r="H274" i="72" s="1"/>
  <c r="H140" i="71"/>
  <c r="H141" i="71" s="1"/>
  <c r="H249" i="71" s="1"/>
  <c r="H252" i="71" s="1"/>
  <c r="H260" i="71" s="1"/>
  <c r="H273" i="71" s="1"/>
  <c r="H274" i="71" s="1"/>
  <c r="O87" i="82"/>
  <c r="O33" i="80"/>
  <c r="S34" i="80"/>
  <c r="S88" i="82"/>
  <c r="L87" i="82"/>
  <c r="L33" i="80"/>
  <c r="P38" i="80"/>
  <c r="P87" i="82"/>
  <c r="P33" i="80"/>
  <c r="R101" i="82"/>
  <c r="R103" i="82" s="1"/>
  <c r="R134" i="82" s="1"/>
  <c r="R43" i="80"/>
  <c r="R45" i="80" s="1"/>
  <c r="H140" i="75"/>
  <c r="O34" i="80"/>
  <c r="O88" i="82"/>
  <c r="J34" i="80"/>
  <c r="J88" i="82"/>
  <c r="Q38" i="80"/>
  <c r="Q87" i="82"/>
  <c r="Q33" i="80"/>
  <c r="H140" i="70"/>
  <c r="H141" i="70" s="1"/>
  <c r="H249" i="70" s="1"/>
  <c r="H252" i="70" s="1"/>
  <c r="H260" i="70" s="1"/>
  <c r="H273" i="70" s="1"/>
  <c r="H274" i="70" s="1"/>
  <c r="H140" i="76"/>
  <c r="J87" i="82"/>
  <c r="J33" i="80"/>
  <c r="V101" i="82"/>
  <c r="V103" i="82" s="1"/>
  <c r="V134" i="82" s="1"/>
  <c r="W135" i="82" s="1"/>
  <c r="V43" i="80"/>
  <c r="V45" i="80" s="1"/>
  <c r="R34" i="80"/>
  <c r="R88" i="82"/>
  <c r="U101" i="82"/>
  <c r="U103" i="82" s="1"/>
  <c r="U134" i="82" s="1"/>
  <c r="U43" i="80"/>
  <c r="U45" i="80" s="1"/>
  <c r="U63" i="80" s="1"/>
  <c r="U87" i="82"/>
  <c r="U33" i="80"/>
  <c r="H140" i="69"/>
  <c r="H141" i="69" s="1"/>
  <c r="H249" i="69" s="1"/>
  <c r="H252" i="69" s="1"/>
  <c r="H260" i="69" s="1"/>
  <c r="H273" i="69" s="1"/>
  <c r="H274" i="69" s="1"/>
  <c r="J116" i="38"/>
  <c r="J121" i="38" s="1"/>
  <c r="V34" i="80"/>
  <c r="V88" i="82"/>
  <c r="R87" i="82"/>
  <c r="R33" i="80"/>
  <c r="H140" i="73"/>
  <c r="O101" i="82"/>
  <c r="O103" i="82" s="1"/>
  <c r="O134" i="82" s="1"/>
  <c r="O43" i="80"/>
  <c r="O45" i="80" s="1"/>
  <c r="S101" i="82"/>
  <c r="S103" i="82" s="1"/>
  <c r="S134" i="82" s="1"/>
  <c r="T135" i="82" s="1"/>
  <c r="S43" i="80"/>
  <c r="S45" i="80" s="1"/>
  <c r="P101" i="82"/>
  <c r="P103" i="82" s="1"/>
  <c r="P134" i="82" s="1"/>
  <c r="P43" i="80"/>
  <c r="P45" i="80" s="1"/>
  <c r="J101" i="82"/>
  <c r="J103" i="82" s="1"/>
  <c r="J134" i="82" s="1"/>
  <c r="J43" i="80"/>
  <c r="J45" i="80" s="1"/>
  <c r="K101" i="82"/>
  <c r="K103" i="82" s="1"/>
  <c r="K134" i="82" s="1"/>
  <c r="K43" i="80"/>
  <c r="K45" i="80" s="1"/>
  <c r="K63" i="80" s="1"/>
  <c r="M141" i="41"/>
  <c r="L34" i="80"/>
  <c r="L88" i="82"/>
  <c r="K34" i="80"/>
  <c r="K88" i="82"/>
  <c r="K87" i="82"/>
  <c r="K33" i="80"/>
  <c r="Q101" i="82"/>
  <c r="Q103" i="82" s="1"/>
  <c r="Q134" i="82" s="1"/>
  <c r="Q43" i="80"/>
  <c r="Q45" i="80" s="1"/>
  <c r="P34" i="80"/>
  <c r="P88" i="82"/>
  <c r="J69" i="82"/>
  <c r="J68" i="82" s="1"/>
  <c r="P69" i="82"/>
  <c r="P68" i="82" s="1"/>
  <c r="O69" i="82"/>
  <c r="O68" i="82" s="1"/>
  <c r="V69" i="82"/>
  <c r="V68" i="82" s="1"/>
  <c r="S69" i="82"/>
  <c r="S68" i="82" s="1"/>
  <c r="R69" i="82"/>
  <c r="R68" i="82" s="1"/>
  <c r="K69" i="82"/>
  <c r="K68" i="82" s="1"/>
  <c r="I38" i="80"/>
  <c r="I63" i="80" s="1"/>
  <c r="I34" i="80"/>
  <c r="H99" i="3"/>
  <c r="J116" i="3"/>
  <c r="J121" i="3" s="1"/>
  <c r="G38" i="80"/>
  <c r="H98" i="3"/>
  <c r="G70" i="37"/>
  <c r="G94" i="37"/>
  <c r="I49" i="40"/>
  <c r="I49" i="49"/>
  <c r="I49" i="50"/>
  <c r="H53" i="3"/>
  <c r="H50" i="3" s="1"/>
  <c r="H31" i="3" s="1"/>
  <c r="H30" i="3" s="1"/>
  <c r="H94" i="3" s="1"/>
  <c r="J69" i="46"/>
  <c r="J74" i="46" s="1"/>
  <c r="I49" i="45"/>
  <c r="I49" i="37"/>
  <c r="I53" i="37" s="1"/>
  <c r="I50" i="37" s="1"/>
  <c r="I31" i="37" s="1"/>
  <c r="I30" i="37" s="1"/>
  <c r="J49" i="44"/>
  <c r="I49" i="38"/>
  <c r="I49" i="3"/>
  <c r="L38" i="80"/>
  <c r="H102" i="39"/>
  <c r="J38" i="80"/>
  <c r="G102" i="48"/>
  <c r="H258" i="47"/>
  <c r="H258" i="50"/>
  <c r="H258" i="39"/>
  <c r="H258" i="44"/>
  <c r="I189" i="36"/>
  <c r="H258" i="46"/>
  <c r="H102" i="46"/>
  <c r="G102" i="37"/>
  <c r="I37" i="84" s="1"/>
  <c r="G102" i="46"/>
  <c r="R38" i="80"/>
  <c r="G95" i="40"/>
  <c r="G107" i="40"/>
  <c r="J94" i="46"/>
  <c r="G69" i="50"/>
  <c r="G114" i="50" s="1"/>
  <c r="G76" i="40"/>
  <c r="G69" i="40"/>
  <c r="G74" i="40" s="1"/>
  <c r="J74" i="47"/>
  <c r="J114" i="47"/>
  <c r="I74" i="46"/>
  <c r="I114" i="46"/>
  <c r="H74" i="42"/>
  <c r="H114" i="42"/>
  <c r="G94" i="50"/>
  <c r="H99" i="49"/>
  <c r="G114" i="37"/>
  <c r="J114" i="46"/>
  <c r="J74" i="41"/>
  <c r="J114" i="41"/>
  <c r="J71" i="36"/>
  <c r="H102" i="41"/>
  <c r="I74" i="47"/>
  <c r="I114" i="47"/>
  <c r="H74" i="46"/>
  <c r="H114" i="46"/>
  <c r="J98" i="36"/>
  <c r="G107" i="37"/>
  <c r="O38" i="80"/>
  <c r="H98" i="49"/>
  <c r="G76" i="37"/>
  <c r="J53" i="36"/>
  <c r="J50" i="36" s="1"/>
  <c r="J31" i="36" s="1"/>
  <c r="J30" i="36" s="1"/>
  <c r="J94" i="36" s="1"/>
  <c r="G70" i="45"/>
  <c r="J99" i="36"/>
  <c r="H102" i="43"/>
  <c r="H102" i="42"/>
  <c r="G95" i="50"/>
  <c r="G76" i="50"/>
  <c r="G70" i="50"/>
  <c r="G95" i="45"/>
  <c r="S38" i="80"/>
  <c r="J71" i="39"/>
  <c r="H71" i="49"/>
  <c r="H53" i="49"/>
  <c r="H50" i="49" s="1"/>
  <c r="H31" i="49" s="1"/>
  <c r="H30" i="49" s="1"/>
  <c r="H69" i="49" s="1"/>
  <c r="I138" i="42"/>
  <c r="J165" i="49"/>
  <c r="J251" i="49" s="1"/>
  <c r="J153" i="43"/>
  <c r="J250" i="43" s="1"/>
  <c r="I189" i="46"/>
  <c r="I190" i="46" s="1"/>
  <c r="I254" i="46" s="1"/>
  <c r="I189" i="50"/>
  <c r="I190" i="50" s="1"/>
  <c r="I254" i="50" s="1"/>
  <c r="G69" i="45"/>
  <c r="J165" i="40"/>
  <c r="J251" i="40" s="1"/>
  <c r="J165" i="45"/>
  <c r="J251" i="45" s="1"/>
  <c r="I189" i="39"/>
  <c r="I190" i="39" s="1"/>
  <c r="I254" i="39" s="1"/>
  <c r="H258" i="41"/>
  <c r="I138" i="44"/>
  <c r="I189" i="42"/>
  <c r="I190" i="42" s="1"/>
  <c r="I254" i="42" s="1"/>
  <c r="I27" i="1"/>
  <c r="I20" i="1"/>
  <c r="H53" i="40"/>
  <c r="H50" i="40" s="1"/>
  <c r="H31" i="40" s="1"/>
  <c r="H30" i="40" s="1"/>
  <c r="H107" i="40" s="1"/>
  <c r="H109" i="40" s="1"/>
  <c r="G107" i="45"/>
  <c r="I46" i="45"/>
  <c r="I98" i="45" s="1"/>
  <c r="I46" i="44"/>
  <c r="I71" i="44" s="1"/>
  <c r="I79" i="44" s="1"/>
  <c r="H53" i="37"/>
  <c r="H50" i="37" s="1"/>
  <c r="H31" i="37" s="1"/>
  <c r="H30" i="37" s="1"/>
  <c r="H69" i="37" s="1"/>
  <c r="H74" i="37" s="1"/>
  <c r="I46" i="38"/>
  <c r="I71" i="38" s="1"/>
  <c r="I79" i="38" s="1"/>
  <c r="I53" i="39"/>
  <c r="I50" i="39" s="1"/>
  <c r="I31" i="39" s="1"/>
  <c r="I30" i="39" s="1"/>
  <c r="I107" i="39" s="1"/>
  <c r="I109" i="39" s="1"/>
  <c r="J98" i="39"/>
  <c r="G69" i="44"/>
  <c r="I46" i="3"/>
  <c r="J53" i="39"/>
  <c r="J50" i="39" s="1"/>
  <c r="J31" i="39" s="1"/>
  <c r="J30" i="39" s="1"/>
  <c r="J94" i="39" s="1"/>
  <c r="G94" i="44"/>
  <c r="H69" i="43"/>
  <c r="J99" i="39"/>
  <c r="I189" i="38"/>
  <c r="I190" i="38" s="1"/>
  <c r="I254" i="38" s="1"/>
  <c r="I46" i="40"/>
  <c r="I71" i="40" s="1"/>
  <c r="I79" i="40" s="1"/>
  <c r="I46" i="49"/>
  <c r="H107" i="43"/>
  <c r="H109" i="43" s="1"/>
  <c r="I51" i="1"/>
  <c r="J153" i="38"/>
  <c r="J250" i="38" s="1"/>
  <c r="I53" i="36"/>
  <c r="I50" i="36" s="1"/>
  <c r="I31" i="36" s="1"/>
  <c r="I30" i="36" s="1"/>
  <c r="I107" i="36" s="1"/>
  <c r="I109" i="36" s="1"/>
  <c r="J46" i="40"/>
  <c r="J99" i="40" s="1"/>
  <c r="I189" i="41"/>
  <c r="I190" i="41" s="1"/>
  <c r="I254" i="41" s="1"/>
  <c r="I189" i="48"/>
  <c r="I190" i="48" s="1"/>
  <c r="I254" i="48" s="1"/>
  <c r="J190" i="43"/>
  <c r="J254" i="43" s="1"/>
  <c r="I190" i="43"/>
  <c r="I254" i="43" s="1"/>
  <c r="I190" i="40"/>
  <c r="I254" i="40" s="1"/>
  <c r="I98" i="43"/>
  <c r="I71" i="43"/>
  <c r="I79" i="43" s="1"/>
  <c r="I99" i="43"/>
  <c r="I255" i="44"/>
  <c r="I234" i="44"/>
  <c r="H190" i="48"/>
  <c r="H254" i="48" s="1"/>
  <c r="H258" i="48" s="1"/>
  <c r="I255" i="48"/>
  <c r="I234" i="48"/>
  <c r="I52" i="44"/>
  <c r="I165" i="3"/>
  <c r="I251" i="3" s="1"/>
  <c r="H37" i="1" s="1"/>
  <c r="I189" i="37"/>
  <c r="H53" i="45"/>
  <c r="H50" i="45" s="1"/>
  <c r="H31" i="45" s="1"/>
  <c r="H30" i="45" s="1"/>
  <c r="I70" i="42"/>
  <c r="I76" i="42"/>
  <c r="I75" i="42" s="1"/>
  <c r="I255" i="47"/>
  <c r="I234" i="47"/>
  <c r="I52" i="45"/>
  <c r="J108" i="3"/>
  <c r="J32" i="3"/>
  <c r="J112" i="3" s="1"/>
  <c r="J104" i="3"/>
  <c r="J106" i="3"/>
  <c r="J97" i="3"/>
  <c r="J52" i="44"/>
  <c r="I69" i="48"/>
  <c r="I107" i="48"/>
  <c r="I109" i="48" s="1"/>
  <c r="I94" i="48"/>
  <c r="I255" i="42"/>
  <c r="I234" i="42"/>
  <c r="I255" i="39"/>
  <c r="I234" i="39"/>
  <c r="J153" i="41"/>
  <c r="J250" i="41" s="1"/>
  <c r="I52" i="38"/>
  <c r="I138" i="49"/>
  <c r="I70" i="48"/>
  <c r="I76" i="48"/>
  <c r="I75" i="48" s="1"/>
  <c r="J255" i="43"/>
  <c r="J234" i="43"/>
  <c r="H190" i="42"/>
  <c r="H254" i="42" s="1"/>
  <c r="H258" i="42" s="1"/>
  <c r="J138" i="42"/>
  <c r="H99" i="37"/>
  <c r="H98" i="37"/>
  <c r="H71" i="37"/>
  <c r="H79" i="37" s="1"/>
  <c r="J234" i="50"/>
  <c r="J52" i="40"/>
  <c r="I234" i="37"/>
  <c r="I255" i="37"/>
  <c r="K4" i="35"/>
  <c r="I255" i="46"/>
  <c r="I234" i="46"/>
  <c r="J153" i="39"/>
  <c r="J250" i="39" s="1"/>
  <c r="J70" i="42"/>
  <c r="J76" i="42"/>
  <c r="J75" i="42" s="1"/>
  <c r="J53" i="48"/>
  <c r="J50" i="48" s="1"/>
  <c r="J31" i="48" s="1"/>
  <c r="J30" i="48" s="1"/>
  <c r="I189" i="47"/>
  <c r="I234" i="45"/>
  <c r="I255" i="45"/>
  <c r="H99" i="44"/>
  <c r="H71" i="44"/>
  <c r="H79" i="44" s="1"/>
  <c r="H98" i="44"/>
  <c r="J234" i="47"/>
  <c r="H99" i="45"/>
  <c r="H71" i="45"/>
  <c r="H79" i="45" s="1"/>
  <c r="H98" i="45"/>
  <c r="I257" i="3"/>
  <c r="H43" i="1" s="1"/>
  <c r="H113" i="1" s="1"/>
  <c r="I52" i="50"/>
  <c r="J255" i="3"/>
  <c r="J234" i="3"/>
  <c r="H258" i="38"/>
  <c r="J255" i="46"/>
  <c r="I52" i="3"/>
  <c r="J99" i="43"/>
  <c r="J71" i="43"/>
  <c r="J79" i="43" s="1"/>
  <c r="J98" i="43"/>
  <c r="H99" i="38"/>
  <c r="H98" i="38"/>
  <c r="H71" i="38"/>
  <c r="H79" i="38" s="1"/>
  <c r="I234" i="41"/>
  <c r="I255" i="41"/>
  <c r="G76" i="38"/>
  <c r="G95" i="38"/>
  <c r="G70" i="38"/>
  <c r="J107" i="42"/>
  <c r="J109" i="42" s="1"/>
  <c r="J94" i="42"/>
  <c r="J69" i="42"/>
  <c r="J189" i="3"/>
  <c r="J46" i="44"/>
  <c r="H53" i="38"/>
  <c r="H50" i="38" s="1"/>
  <c r="H31" i="38" s="1"/>
  <c r="H30" i="38" s="1"/>
  <c r="I93" i="42"/>
  <c r="I93" i="45"/>
  <c r="I93" i="75"/>
  <c r="I102" i="75" s="1"/>
  <c r="I140" i="75" s="1"/>
  <c r="I93" i="44"/>
  <c r="I93" i="63"/>
  <c r="I102" i="63" s="1"/>
  <c r="I93" i="76"/>
  <c r="I102" i="76" s="1"/>
  <c r="I93" i="36"/>
  <c r="I93" i="43"/>
  <c r="I93" i="69"/>
  <c r="I102" i="69" s="1"/>
  <c r="I93" i="37"/>
  <c r="I93" i="50"/>
  <c r="I93" i="70"/>
  <c r="I102" i="70" s="1"/>
  <c r="I93" i="3"/>
  <c r="I93" i="71"/>
  <c r="I102" i="71" s="1"/>
  <c r="I140" i="71" s="1"/>
  <c r="I93" i="39"/>
  <c r="I93" i="48"/>
  <c r="I93" i="72"/>
  <c r="I102" i="72" s="1"/>
  <c r="I93" i="40"/>
  <c r="I93" i="47"/>
  <c r="I102" i="47" s="1"/>
  <c r="I93" i="73"/>
  <c r="I102" i="73" s="1"/>
  <c r="I93" i="41"/>
  <c r="I102" i="41" s="1"/>
  <c r="I140" i="41" s="1"/>
  <c r="I93" i="46"/>
  <c r="I102" i="46" s="1"/>
  <c r="I93" i="74"/>
  <c r="I102" i="74" s="1"/>
  <c r="I93" i="49"/>
  <c r="I93" i="38"/>
  <c r="I255" i="43"/>
  <c r="I234" i="43"/>
  <c r="I234" i="36"/>
  <c r="I255" i="36"/>
  <c r="I53" i="43"/>
  <c r="I50" i="43" s="1"/>
  <c r="I31" i="43" s="1"/>
  <c r="I30" i="43" s="1"/>
  <c r="J255" i="38"/>
  <c r="I255" i="50"/>
  <c r="I234" i="50"/>
  <c r="I190" i="36"/>
  <c r="I254" i="36" s="1"/>
  <c r="H190" i="36"/>
  <c r="H254" i="36" s="1"/>
  <c r="H258" i="36" s="1"/>
  <c r="J255" i="40"/>
  <c r="I69" i="42"/>
  <c r="I107" i="42"/>
  <c r="I109" i="42" s="1"/>
  <c r="I94" i="42"/>
  <c r="I102" i="42" s="1"/>
  <c r="I189" i="44"/>
  <c r="G69" i="38"/>
  <c r="G94" i="38"/>
  <c r="G107" i="38"/>
  <c r="I153" i="3"/>
  <c r="I250" i="3" s="1"/>
  <c r="H36" i="1" s="1"/>
  <c r="H71" i="40"/>
  <c r="H79" i="40" s="1"/>
  <c r="H98" i="40"/>
  <c r="H99" i="40"/>
  <c r="H76" i="43"/>
  <c r="H75" i="43" s="1"/>
  <c r="H70" i="43"/>
  <c r="I52" i="37"/>
  <c r="J255" i="45"/>
  <c r="J234" i="45"/>
  <c r="G70" i="44"/>
  <c r="G95" i="44"/>
  <c r="G76" i="44"/>
  <c r="I99" i="36"/>
  <c r="I98" i="36"/>
  <c r="I71" i="36"/>
  <c r="I79" i="36" s="1"/>
  <c r="J153" i="48"/>
  <c r="J250" i="48" s="1"/>
  <c r="I99" i="39"/>
  <c r="I98" i="39"/>
  <c r="I71" i="39"/>
  <c r="I79" i="39" s="1"/>
  <c r="J153" i="3"/>
  <c r="J250" i="3" s="1"/>
  <c r="I52" i="40"/>
  <c r="J53" i="43"/>
  <c r="J50" i="43" s="1"/>
  <c r="J31" i="43" s="1"/>
  <c r="J30" i="43" s="1"/>
  <c r="J165" i="43"/>
  <c r="J251" i="43" s="1"/>
  <c r="I189" i="3"/>
  <c r="I190" i="3" s="1"/>
  <c r="I254" i="3" s="1"/>
  <c r="H258" i="37"/>
  <c r="I189" i="49"/>
  <c r="I99" i="37"/>
  <c r="I71" i="37"/>
  <c r="I79" i="37" s="1"/>
  <c r="I98" i="37"/>
  <c r="I138" i="50"/>
  <c r="J165" i="44"/>
  <c r="J251" i="44" s="1"/>
  <c r="I46" i="50"/>
  <c r="N33" i="35"/>
  <c r="N32" i="35"/>
  <c r="H53" i="44"/>
  <c r="H50" i="44" s="1"/>
  <c r="H31" i="44" s="1"/>
  <c r="H30" i="44" s="1"/>
  <c r="H190" i="3"/>
  <c r="H254" i="3" s="1"/>
  <c r="I190" i="45"/>
  <c r="I254" i="45" s="1"/>
  <c r="I255" i="38"/>
  <c r="I234" i="38"/>
  <c r="J108" i="38"/>
  <c r="J95" i="38"/>
  <c r="J104" i="38"/>
  <c r="J97" i="38"/>
  <c r="J32" i="38"/>
  <c r="J112" i="38" s="1"/>
  <c r="J106" i="38"/>
  <c r="I255" i="3"/>
  <c r="I234" i="3"/>
  <c r="I52" i="49"/>
  <c r="J234" i="44"/>
  <c r="J255" i="44"/>
  <c r="I255" i="40"/>
  <c r="I234" i="40"/>
  <c r="I234" i="49"/>
  <c r="J165" i="48"/>
  <c r="J251" i="48" s="1"/>
  <c r="J98" i="48"/>
  <c r="J99" i="48"/>
  <c r="J71" i="48"/>
  <c r="J79" i="48" s="1"/>
  <c r="H258" i="43"/>
  <c r="I121" i="49"/>
  <c r="J121" i="49"/>
  <c r="I121" i="3"/>
  <c r="I121" i="50"/>
  <c r="J121" i="50"/>
  <c r="G94" i="80"/>
  <c r="G102" i="80" s="1"/>
  <c r="J342" i="60"/>
  <c r="I343" i="60"/>
  <c r="H74" i="48"/>
  <c r="H114" i="48"/>
  <c r="H140" i="48" s="1"/>
  <c r="G74" i="49"/>
  <c r="G114" i="49"/>
  <c r="G140" i="49" s="1"/>
  <c r="H69" i="50"/>
  <c r="H114" i="39"/>
  <c r="H74" i="36"/>
  <c r="H114" i="36"/>
  <c r="H94" i="50"/>
  <c r="H102" i="50" s="1"/>
  <c r="I289" i="60"/>
  <c r="J288" i="60"/>
  <c r="H76" i="50"/>
  <c r="H75" i="50" s="1"/>
  <c r="H70" i="50"/>
  <c r="J118" i="61" l="1"/>
  <c r="J179" i="61" s="1"/>
  <c r="K118" i="61"/>
  <c r="K179" i="61" s="1"/>
  <c r="K183" i="61" s="1"/>
  <c r="K57" i="61"/>
  <c r="K174" i="61" s="1"/>
  <c r="K177" i="61" s="1"/>
  <c r="I118" i="61"/>
  <c r="I179" i="61" s="1"/>
  <c r="I183" i="61" s="1"/>
  <c r="I185" i="61" s="1"/>
  <c r="I198" i="61" s="1"/>
  <c r="I199" i="61" s="1"/>
  <c r="J189" i="46"/>
  <c r="K48" i="45"/>
  <c r="J255" i="41"/>
  <c r="H141" i="74"/>
  <c r="H249" i="74" s="1"/>
  <c r="H252" i="74" s="1"/>
  <c r="H260" i="74" s="1"/>
  <c r="H273" i="74" s="1"/>
  <c r="H274" i="74" s="1"/>
  <c r="K72" i="45"/>
  <c r="K77" i="45" s="1"/>
  <c r="K44" i="45"/>
  <c r="J49" i="38"/>
  <c r="K99" i="39"/>
  <c r="K53" i="39"/>
  <c r="K50" i="39" s="1"/>
  <c r="K31" i="39" s="1"/>
  <c r="K30" i="39" s="1"/>
  <c r="K107" i="39" s="1"/>
  <c r="K109" i="39" s="1"/>
  <c r="K140" i="39" s="1"/>
  <c r="K47" i="45"/>
  <c r="K45" i="45"/>
  <c r="J138" i="50"/>
  <c r="J49" i="45"/>
  <c r="J53" i="45" s="1"/>
  <c r="J50" i="45" s="1"/>
  <c r="J31" i="45" s="1"/>
  <c r="J30" i="45" s="1"/>
  <c r="J69" i="45" s="1"/>
  <c r="J189" i="50"/>
  <c r="J234" i="40"/>
  <c r="J189" i="36"/>
  <c r="J190" i="36" s="1"/>
  <c r="J254" i="36" s="1"/>
  <c r="J258" i="36" s="1"/>
  <c r="J234" i="38"/>
  <c r="K52" i="48"/>
  <c r="V69" i="83"/>
  <c r="V68" i="83" s="1"/>
  <c r="J52" i="3"/>
  <c r="J99" i="45"/>
  <c r="K69" i="42"/>
  <c r="K74" i="42" s="1"/>
  <c r="G140" i="36"/>
  <c r="J46" i="49"/>
  <c r="J234" i="49"/>
  <c r="M71" i="84"/>
  <c r="L46" i="39"/>
  <c r="J49" i="49"/>
  <c r="J53" i="49" s="1"/>
  <c r="J50" i="49" s="1"/>
  <c r="J31" i="49" s="1"/>
  <c r="J30" i="49" s="1"/>
  <c r="J107" i="49" s="1"/>
  <c r="J109" i="49" s="1"/>
  <c r="K180" i="42"/>
  <c r="L177" i="42"/>
  <c r="L180" i="42" s="1"/>
  <c r="K187" i="47"/>
  <c r="L182" i="47"/>
  <c r="L187" i="47" s="1"/>
  <c r="K217" i="36"/>
  <c r="K256" i="36" s="1"/>
  <c r="L206" i="36"/>
  <c r="L217" i="36" s="1"/>
  <c r="L256" i="36" s="1"/>
  <c r="K230" i="39"/>
  <c r="K257" i="39" s="1"/>
  <c r="L223" i="39"/>
  <c r="L230" i="39" s="1"/>
  <c r="L257" i="39" s="1"/>
  <c r="K180" i="49"/>
  <c r="L177" i="49"/>
  <c r="L180" i="49" s="1"/>
  <c r="K152" i="49"/>
  <c r="L146" i="49"/>
  <c r="L152" i="49" s="1"/>
  <c r="L153" i="49" s="1"/>
  <c r="L250" i="49" s="1"/>
  <c r="K187" i="48"/>
  <c r="L182" i="48"/>
  <c r="L187" i="48" s="1"/>
  <c r="K200" i="3"/>
  <c r="L196" i="3"/>
  <c r="L200" i="3" s="1"/>
  <c r="K152" i="48"/>
  <c r="K153" i="48" s="1"/>
  <c r="K250" i="48" s="1"/>
  <c r="L146" i="48"/>
  <c r="L152" i="48" s="1"/>
  <c r="K187" i="41"/>
  <c r="L182" i="41"/>
  <c r="L187" i="41" s="1"/>
  <c r="K217" i="37"/>
  <c r="K256" i="37" s="1"/>
  <c r="L206" i="37"/>
  <c r="L217" i="37" s="1"/>
  <c r="L256" i="37" s="1"/>
  <c r="K164" i="48"/>
  <c r="L158" i="48"/>
  <c r="L164" i="48" s="1"/>
  <c r="L165" i="48" s="1"/>
  <c r="L251" i="48" s="1"/>
  <c r="K180" i="44"/>
  <c r="L177" i="44"/>
  <c r="L180" i="44" s="1"/>
  <c r="K129" i="41"/>
  <c r="K138" i="41" s="1"/>
  <c r="L124" i="41"/>
  <c r="L129" i="41" s="1"/>
  <c r="L138" i="41" s="1"/>
  <c r="L140" i="41" s="1"/>
  <c r="K164" i="43"/>
  <c r="K165" i="43" s="1"/>
  <c r="K251" i="43" s="1"/>
  <c r="L158" i="43"/>
  <c r="L164" i="43" s="1"/>
  <c r="K180" i="46"/>
  <c r="L177" i="46"/>
  <c r="L180" i="46" s="1"/>
  <c r="L116" i="38"/>
  <c r="L121" i="38" s="1"/>
  <c r="L102" i="38"/>
  <c r="L95" i="38"/>
  <c r="L111" i="38"/>
  <c r="L97" i="38"/>
  <c r="L104" i="38"/>
  <c r="L105" i="38"/>
  <c r="L106" i="38"/>
  <c r="L32" i="38"/>
  <c r="L112" i="38" s="1"/>
  <c r="L108" i="38"/>
  <c r="L96" i="38"/>
  <c r="L153" i="42"/>
  <c r="L250" i="42" s="1"/>
  <c r="L165" i="42"/>
  <c r="L251" i="42" s="1"/>
  <c r="L153" i="46"/>
  <c r="L250" i="46" s="1"/>
  <c r="L48" i="45"/>
  <c r="L45" i="45"/>
  <c r="L100" i="45"/>
  <c r="L44" i="45"/>
  <c r="L47" i="45"/>
  <c r="L72" i="45"/>
  <c r="L77" i="45" s="1"/>
  <c r="L99" i="42"/>
  <c r="L98" i="42"/>
  <c r="L71" i="42"/>
  <c r="L94" i="46"/>
  <c r="L107" i="46"/>
  <c r="L109" i="46" s="1"/>
  <c r="L69" i="46"/>
  <c r="L74" i="46" s="1"/>
  <c r="H41" i="1"/>
  <c r="K187" i="44"/>
  <c r="L182" i="44"/>
  <c r="L187" i="44" s="1"/>
  <c r="K217" i="40"/>
  <c r="K256" i="40" s="1"/>
  <c r="L206" i="40"/>
  <c r="L217" i="40" s="1"/>
  <c r="L256" i="40" s="1"/>
  <c r="K230" i="37"/>
  <c r="K257" i="37" s="1"/>
  <c r="L223" i="37"/>
  <c r="L230" i="37" s="1"/>
  <c r="L257" i="37" s="1"/>
  <c r="K200" i="38"/>
  <c r="L195" i="38"/>
  <c r="L200" i="38" s="1"/>
  <c r="K136" i="42"/>
  <c r="L131" i="42"/>
  <c r="L136" i="42" s="1"/>
  <c r="K230" i="46"/>
  <c r="K257" i="46" s="1"/>
  <c r="L223" i="46"/>
  <c r="L230" i="46" s="1"/>
  <c r="L257" i="46" s="1"/>
  <c r="K152" i="41"/>
  <c r="K153" i="41" s="1"/>
  <c r="K250" i="41" s="1"/>
  <c r="L146" i="41"/>
  <c r="L152" i="41" s="1"/>
  <c r="K180" i="45"/>
  <c r="K189" i="45" s="1"/>
  <c r="K190" i="45" s="1"/>
  <c r="K254" i="45" s="1"/>
  <c r="L177" i="45"/>
  <c r="L180" i="45" s="1"/>
  <c r="L189" i="45" s="1"/>
  <c r="K180" i="39"/>
  <c r="L177" i="39"/>
  <c r="L180" i="39" s="1"/>
  <c r="K129" i="48"/>
  <c r="K138" i="48" s="1"/>
  <c r="L124" i="48"/>
  <c r="L129" i="48" s="1"/>
  <c r="L138" i="48" s="1"/>
  <c r="K152" i="3"/>
  <c r="K153" i="3" s="1"/>
  <c r="K250" i="3" s="1"/>
  <c r="L146" i="3"/>
  <c r="L152" i="3" s="1"/>
  <c r="K200" i="45"/>
  <c r="L195" i="45"/>
  <c r="L200" i="45" s="1"/>
  <c r="K164" i="45"/>
  <c r="K165" i="45" s="1"/>
  <c r="K251" i="45" s="1"/>
  <c r="L161" i="45"/>
  <c r="L164" i="45" s="1"/>
  <c r="K164" i="50"/>
  <c r="L158" i="50"/>
  <c r="L164" i="50" s="1"/>
  <c r="K152" i="39"/>
  <c r="K153" i="39" s="1"/>
  <c r="K250" i="39" s="1"/>
  <c r="L146" i="39"/>
  <c r="L152" i="39" s="1"/>
  <c r="K152" i="47"/>
  <c r="K153" i="47" s="1"/>
  <c r="K250" i="47" s="1"/>
  <c r="L146" i="47"/>
  <c r="L152" i="47" s="1"/>
  <c r="K180" i="50"/>
  <c r="L177" i="50"/>
  <c r="L180" i="50" s="1"/>
  <c r="K152" i="36"/>
  <c r="K153" i="36" s="1"/>
  <c r="K250" i="36" s="1"/>
  <c r="L146" i="36"/>
  <c r="L152" i="36" s="1"/>
  <c r="K164" i="47"/>
  <c r="L158" i="47"/>
  <c r="L164" i="47" s="1"/>
  <c r="K217" i="38"/>
  <c r="K256" i="38" s="1"/>
  <c r="L206" i="38"/>
  <c r="L217" i="38" s="1"/>
  <c r="L256" i="38" s="1"/>
  <c r="K164" i="37"/>
  <c r="K165" i="37" s="1"/>
  <c r="K251" i="37" s="1"/>
  <c r="L158" i="37"/>
  <c r="L164" i="37" s="1"/>
  <c r="K200" i="42"/>
  <c r="L195" i="42"/>
  <c r="L200" i="42" s="1"/>
  <c r="K136" i="40"/>
  <c r="K138" i="40" s="1"/>
  <c r="L131" i="40"/>
  <c r="L136" i="40" s="1"/>
  <c r="L138" i="40" s="1"/>
  <c r="K129" i="36"/>
  <c r="K138" i="36" s="1"/>
  <c r="L124" i="36"/>
  <c r="L129" i="36" s="1"/>
  <c r="L138" i="36" s="1"/>
  <c r="K180" i="38"/>
  <c r="L177" i="38"/>
  <c r="L180" i="38" s="1"/>
  <c r="K187" i="38"/>
  <c r="L182" i="38"/>
  <c r="L187" i="38" s="1"/>
  <c r="K200" i="50"/>
  <c r="K255" i="50" s="1"/>
  <c r="L195" i="50"/>
  <c r="L200" i="50" s="1"/>
  <c r="K187" i="36"/>
  <c r="L182" i="36"/>
  <c r="L187" i="36" s="1"/>
  <c r="K129" i="42"/>
  <c r="K138" i="42" s="1"/>
  <c r="L124" i="42"/>
  <c r="L129" i="42" s="1"/>
  <c r="K136" i="49"/>
  <c r="L131" i="49"/>
  <c r="L136" i="49" s="1"/>
  <c r="K164" i="38"/>
  <c r="K165" i="38" s="1"/>
  <c r="K251" i="38" s="1"/>
  <c r="L158" i="38"/>
  <c r="L164" i="38" s="1"/>
  <c r="K200" i="39"/>
  <c r="L195" i="39"/>
  <c r="L200" i="39" s="1"/>
  <c r="K136" i="50"/>
  <c r="L131" i="50"/>
  <c r="L136" i="50" s="1"/>
  <c r="K200" i="41"/>
  <c r="L195" i="41"/>
  <c r="L200" i="41" s="1"/>
  <c r="K217" i="48"/>
  <c r="K256" i="48" s="1"/>
  <c r="L206" i="48"/>
  <c r="L217" i="48" s="1"/>
  <c r="L256" i="48" s="1"/>
  <c r="K46" i="37"/>
  <c r="L70" i="46"/>
  <c r="L79" i="46"/>
  <c r="L76" i="46"/>
  <c r="L75" i="46" s="1"/>
  <c r="L49" i="39"/>
  <c r="L53" i="39" s="1"/>
  <c r="L50" i="39" s="1"/>
  <c r="L31" i="39" s="1"/>
  <c r="L30" i="39" s="1"/>
  <c r="L52" i="39"/>
  <c r="L45" i="49"/>
  <c r="L44" i="49"/>
  <c r="L100" i="49"/>
  <c r="L48" i="49"/>
  <c r="L72" i="49"/>
  <c r="L77" i="49" s="1"/>
  <c r="L47" i="49"/>
  <c r="L64" i="49"/>
  <c r="L61" i="49" s="1"/>
  <c r="L255" i="49"/>
  <c r="L45" i="38"/>
  <c r="L100" i="38"/>
  <c r="L44" i="38"/>
  <c r="L47" i="38"/>
  <c r="L72" i="38"/>
  <c r="L77" i="38" s="1"/>
  <c r="L48" i="38"/>
  <c r="L64" i="38"/>
  <c r="L61" i="38" s="1"/>
  <c r="L46" i="48"/>
  <c r="L35" i="3"/>
  <c r="K26" i="1"/>
  <c r="L29" i="3"/>
  <c r="H140" i="46"/>
  <c r="K230" i="48"/>
  <c r="K257" i="48" s="1"/>
  <c r="L223" i="48"/>
  <c r="L230" i="48" s="1"/>
  <c r="L257" i="48" s="1"/>
  <c r="K217" i="41"/>
  <c r="K256" i="41" s="1"/>
  <c r="L206" i="41"/>
  <c r="L217" i="41" s="1"/>
  <c r="L256" i="41" s="1"/>
  <c r="K187" i="43"/>
  <c r="K189" i="43" s="1"/>
  <c r="K190" i="43" s="1"/>
  <c r="K254" i="43" s="1"/>
  <c r="L182" i="43"/>
  <c r="L187" i="43" s="1"/>
  <c r="K187" i="40"/>
  <c r="K189" i="40" s="1"/>
  <c r="K190" i="40" s="1"/>
  <c r="K254" i="40" s="1"/>
  <c r="L182" i="40"/>
  <c r="L187" i="40" s="1"/>
  <c r="L189" i="40" s="1"/>
  <c r="K129" i="43"/>
  <c r="K138" i="43" s="1"/>
  <c r="L124" i="43"/>
  <c r="L129" i="43" s="1"/>
  <c r="L138" i="43" s="1"/>
  <c r="K180" i="37"/>
  <c r="L177" i="37"/>
  <c r="L180" i="37" s="1"/>
  <c r="K180" i="48"/>
  <c r="K189" i="48" s="1"/>
  <c r="L177" i="48"/>
  <c r="L180" i="48" s="1"/>
  <c r="L189" i="48" s="1"/>
  <c r="K187" i="37"/>
  <c r="L182" i="37"/>
  <c r="L187" i="37" s="1"/>
  <c r="K164" i="3"/>
  <c r="K165" i="3" s="1"/>
  <c r="K251" i="3" s="1"/>
  <c r="L158" i="3"/>
  <c r="L164" i="3" s="1"/>
  <c r="K217" i="47"/>
  <c r="K256" i="47" s="1"/>
  <c r="L206" i="47"/>
  <c r="L217" i="47" s="1"/>
  <c r="L256" i="47" s="1"/>
  <c r="K164" i="46"/>
  <c r="K165" i="46" s="1"/>
  <c r="K251" i="46" s="1"/>
  <c r="L158" i="46"/>
  <c r="L164" i="46" s="1"/>
  <c r="K230" i="49"/>
  <c r="L223" i="49"/>
  <c r="L230" i="49" s="1"/>
  <c r="L257" i="49" s="1"/>
  <c r="K200" i="40"/>
  <c r="K234" i="40" s="1"/>
  <c r="L195" i="40"/>
  <c r="L200" i="40" s="1"/>
  <c r="K187" i="42"/>
  <c r="L182" i="42"/>
  <c r="L187" i="42" s="1"/>
  <c r="K180" i="36"/>
  <c r="K189" i="36" s="1"/>
  <c r="K190" i="36" s="1"/>
  <c r="K254" i="36" s="1"/>
  <c r="L177" i="36"/>
  <c r="L180" i="36" s="1"/>
  <c r="K152" i="37"/>
  <c r="K153" i="37" s="1"/>
  <c r="K250" i="37" s="1"/>
  <c r="L146" i="37"/>
  <c r="L152" i="37" s="1"/>
  <c r="K129" i="44"/>
  <c r="K138" i="44" s="1"/>
  <c r="L124" i="44"/>
  <c r="L129" i="44" s="1"/>
  <c r="L49" i="36"/>
  <c r="L52" i="36"/>
  <c r="L71" i="39"/>
  <c r="L98" i="39"/>
  <c r="L99" i="39"/>
  <c r="L52" i="43"/>
  <c r="L49" i="43"/>
  <c r="L53" i="43" s="1"/>
  <c r="L50" i="43" s="1"/>
  <c r="L31" i="43" s="1"/>
  <c r="L30" i="43" s="1"/>
  <c r="L52" i="48"/>
  <c r="L49" i="48"/>
  <c r="L53" i="48" s="1"/>
  <c r="L50" i="48" s="1"/>
  <c r="L48" i="44"/>
  <c r="L45" i="44"/>
  <c r="L47" i="44"/>
  <c r="L44" i="44"/>
  <c r="L100" i="44"/>
  <c r="L72" i="44"/>
  <c r="L77" i="44" s="1"/>
  <c r="L64" i="44"/>
  <c r="L61" i="44" s="1"/>
  <c r="L189" i="43"/>
  <c r="L153" i="45"/>
  <c r="L250" i="45" s="1"/>
  <c r="L44" i="50"/>
  <c r="L45" i="50"/>
  <c r="L100" i="50"/>
  <c r="L48" i="50"/>
  <c r="L72" i="50"/>
  <c r="L77" i="50" s="1"/>
  <c r="L47" i="50"/>
  <c r="L64" i="50"/>
  <c r="L61" i="50" s="1"/>
  <c r="L29" i="48"/>
  <c r="L35" i="48"/>
  <c r="K25" i="1"/>
  <c r="L53" i="42"/>
  <c r="L50" i="42" s="1"/>
  <c r="L31" i="42" s="1"/>
  <c r="L30" i="42" s="1"/>
  <c r="K136" i="46"/>
  <c r="K138" i="46" s="1"/>
  <c r="L131" i="46"/>
  <c r="L136" i="46" s="1"/>
  <c r="L138" i="46" s="1"/>
  <c r="K152" i="43"/>
  <c r="K153" i="43" s="1"/>
  <c r="K250" i="43" s="1"/>
  <c r="L146" i="43"/>
  <c r="L152" i="43" s="1"/>
  <c r="K230" i="45"/>
  <c r="K257" i="45" s="1"/>
  <c r="L223" i="45"/>
  <c r="L230" i="45" s="1"/>
  <c r="L257" i="45" s="1"/>
  <c r="K200" i="48"/>
  <c r="L195" i="48"/>
  <c r="L200" i="48" s="1"/>
  <c r="K217" i="44"/>
  <c r="K256" i="44" s="1"/>
  <c r="L206" i="44"/>
  <c r="L217" i="44" s="1"/>
  <c r="L256" i="44" s="1"/>
  <c r="K187" i="50"/>
  <c r="L182" i="50"/>
  <c r="L187" i="50" s="1"/>
  <c r="K129" i="49"/>
  <c r="K138" i="49" s="1"/>
  <c r="L124" i="49"/>
  <c r="L129" i="49" s="1"/>
  <c r="K230" i="3"/>
  <c r="K257" i="3" s="1"/>
  <c r="L223" i="3"/>
  <c r="L230" i="3" s="1"/>
  <c r="L257" i="3" s="1"/>
  <c r="K187" i="46"/>
  <c r="L182" i="46"/>
  <c r="L187" i="46" s="1"/>
  <c r="K200" i="47"/>
  <c r="L195" i="47"/>
  <c r="L200" i="47" s="1"/>
  <c r="K230" i="47"/>
  <c r="K257" i="47" s="1"/>
  <c r="L223" i="47"/>
  <c r="L230" i="47" s="1"/>
  <c r="L257" i="47" s="1"/>
  <c r="K217" i="45"/>
  <c r="K256" i="45" s="1"/>
  <c r="L206" i="45"/>
  <c r="L217" i="45" s="1"/>
  <c r="L256" i="45" s="1"/>
  <c r="K129" i="37"/>
  <c r="K138" i="37" s="1"/>
  <c r="L124" i="37"/>
  <c r="L129" i="37" s="1"/>
  <c r="L138" i="37" s="1"/>
  <c r="K136" i="47"/>
  <c r="K138" i="47" s="1"/>
  <c r="K140" i="47" s="1"/>
  <c r="L135" i="47"/>
  <c r="L136" i="47" s="1"/>
  <c r="L138" i="47" s="1"/>
  <c r="L140" i="47" s="1"/>
  <c r="K180" i="47"/>
  <c r="L177" i="47"/>
  <c r="L180" i="47" s="1"/>
  <c r="K187" i="39"/>
  <c r="L182" i="39"/>
  <c r="L187" i="39" s="1"/>
  <c r="K200" i="46"/>
  <c r="L195" i="46"/>
  <c r="L200" i="46" s="1"/>
  <c r="K180" i="41"/>
  <c r="K189" i="41" s="1"/>
  <c r="L177" i="41"/>
  <c r="L180" i="41" s="1"/>
  <c r="K200" i="44"/>
  <c r="L195" i="44"/>
  <c r="L200" i="44" s="1"/>
  <c r="K200" i="43"/>
  <c r="L195" i="43"/>
  <c r="L200" i="43" s="1"/>
  <c r="K164" i="40"/>
  <c r="K165" i="40" s="1"/>
  <c r="K251" i="40" s="1"/>
  <c r="L158" i="40"/>
  <c r="L164" i="40" s="1"/>
  <c r="L165" i="40" s="1"/>
  <c r="L251" i="40" s="1"/>
  <c r="K217" i="39"/>
  <c r="K256" i="39" s="1"/>
  <c r="L206" i="39"/>
  <c r="L217" i="39" s="1"/>
  <c r="L256" i="39" s="1"/>
  <c r="K180" i="3"/>
  <c r="L177" i="3"/>
  <c r="L180" i="3" s="1"/>
  <c r="K152" i="38"/>
  <c r="K153" i="38" s="1"/>
  <c r="K250" i="38" s="1"/>
  <c r="L146" i="38"/>
  <c r="L152" i="38" s="1"/>
  <c r="L153" i="38" s="1"/>
  <c r="L250" i="38" s="1"/>
  <c r="K187" i="3"/>
  <c r="L182" i="3"/>
  <c r="L187" i="3" s="1"/>
  <c r="K152" i="50"/>
  <c r="L146" i="50"/>
  <c r="L152" i="50" s="1"/>
  <c r="L153" i="50" s="1"/>
  <c r="L250" i="50" s="1"/>
  <c r="K200" i="37"/>
  <c r="L195" i="37"/>
  <c r="L200" i="37" s="1"/>
  <c r="K164" i="49"/>
  <c r="L158" i="49"/>
  <c r="L164" i="49" s="1"/>
  <c r="L165" i="49" s="1"/>
  <c r="L251" i="49" s="1"/>
  <c r="K200" i="36"/>
  <c r="L195" i="36"/>
  <c r="L200" i="36" s="1"/>
  <c r="K217" i="42"/>
  <c r="K256" i="42" s="1"/>
  <c r="L206" i="42"/>
  <c r="L217" i="42" s="1"/>
  <c r="L256" i="42" s="1"/>
  <c r="K164" i="44"/>
  <c r="L158" i="44"/>
  <c r="L164" i="44" s="1"/>
  <c r="L165" i="44" s="1"/>
  <c r="L251" i="44" s="1"/>
  <c r="K129" i="50"/>
  <c r="L124" i="50"/>
  <c r="L129" i="50" s="1"/>
  <c r="K136" i="39"/>
  <c r="K138" i="39" s="1"/>
  <c r="L131" i="39"/>
  <c r="L136" i="39" s="1"/>
  <c r="L138" i="39" s="1"/>
  <c r="K164" i="41"/>
  <c r="L158" i="41"/>
  <c r="L164" i="41" s="1"/>
  <c r="L165" i="41" s="1"/>
  <c r="L251" i="41" s="1"/>
  <c r="K136" i="44"/>
  <c r="L131" i="44"/>
  <c r="L136" i="44" s="1"/>
  <c r="L138" i="44" s="1"/>
  <c r="K187" i="49"/>
  <c r="L182" i="49"/>
  <c r="L187" i="49" s="1"/>
  <c r="L46" i="36"/>
  <c r="L100" i="40"/>
  <c r="L44" i="40"/>
  <c r="L45" i="40"/>
  <c r="L72" i="40"/>
  <c r="L77" i="40" s="1"/>
  <c r="L48" i="40"/>
  <c r="L47" i="40"/>
  <c r="L64" i="40"/>
  <c r="L61" i="40" s="1"/>
  <c r="L44" i="3"/>
  <c r="L72" i="3"/>
  <c r="L77" i="3" s="1"/>
  <c r="L45" i="3"/>
  <c r="L47" i="3"/>
  <c r="L100" i="3"/>
  <c r="L48" i="3"/>
  <c r="L99" i="43"/>
  <c r="L71" i="43"/>
  <c r="L98" i="43"/>
  <c r="L48" i="37"/>
  <c r="L100" i="37"/>
  <c r="L44" i="37"/>
  <c r="L46" i="37" s="1"/>
  <c r="L72" i="37"/>
  <c r="L77" i="37" s="1"/>
  <c r="L47" i="37"/>
  <c r="L45" i="37"/>
  <c r="L64" i="37"/>
  <c r="L61" i="37" s="1"/>
  <c r="L269" i="36"/>
  <c r="K49" i="1"/>
  <c r="L269" i="48"/>
  <c r="K50" i="1"/>
  <c r="J46" i="3"/>
  <c r="L106" i="3"/>
  <c r="L108" i="3"/>
  <c r="L32" i="3"/>
  <c r="L112" i="3" s="1"/>
  <c r="L105" i="3"/>
  <c r="L104" i="3"/>
  <c r="L96" i="3"/>
  <c r="L97" i="3"/>
  <c r="L116" i="3"/>
  <c r="L121" i="3" s="1"/>
  <c r="P40" i="35"/>
  <c r="M28" i="35"/>
  <c r="K107" i="42"/>
  <c r="K109" i="42" s="1"/>
  <c r="C81" i="80"/>
  <c r="H70" i="49"/>
  <c r="H79" i="49"/>
  <c r="G82" i="1"/>
  <c r="G62" i="1" s="1"/>
  <c r="J76" i="39"/>
  <c r="J75" i="39" s="1"/>
  <c r="J79" i="39"/>
  <c r="J70" i="36"/>
  <c r="J79" i="36"/>
  <c r="Z71" i="84"/>
  <c r="H71" i="3"/>
  <c r="G109" i="3"/>
  <c r="F28" i="1"/>
  <c r="G101" i="83"/>
  <c r="G103" i="83" s="1"/>
  <c r="G94" i="3"/>
  <c r="G87" i="83" s="1"/>
  <c r="G69" i="3"/>
  <c r="G74" i="3" s="1"/>
  <c r="G76" i="3"/>
  <c r="G64" i="83"/>
  <c r="G70" i="3"/>
  <c r="G69" i="82"/>
  <c r="G68" i="82" s="1"/>
  <c r="G63" i="82"/>
  <c r="G72" i="82"/>
  <c r="G88" i="82"/>
  <c r="G95" i="82" s="1"/>
  <c r="G134" i="82" s="1"/>
  <c r="AF135" i="82" s="1"/>
  <c r="G34" i="80"/>
  <c r="G63" i="80"/>
  <c r="G73" i="80" s="1"/>
  <c r="Z242" i="83"/>
  <c r="Z245" i="83" s="1"/>
  <c r="Z253" i="83" s="1"/>
  <c r="Z266" i="83" s="1"/>
  <c r="Z267" i="83" s="1"/>
  <c r="AE89" i="84"/>
  <c r="AE92" i="84" s="1"/>
  <c r="AE100" i="84" s="1"/>
  <c r="AE113" i="84" s="1"/>
  <c r="AE114" i="84" s="1"/>
  <c r="AA72" i="84"/>
  <c r="G252" i="76"/>
  <c r="G260" i="76" s="1"/>
  <c r="G273" i="76" s="1"/>
  <c r="G274" i="76" s="1"/>
  <c r="H141" i="76"/>
  <c r="H249" i="76" s="1"/>
  <c r="H252" i="76" s="1"/>
  <c r="H260" i="76" s="1"/>
  <c r="H273" i="76" s="1"/>
  <c r="H274" i="76" s="1"/>
  <c r="Z89" i="84"/>
  <c r="Z92" i="84" s="1"/>
  <c r="Z100" i="84" s="1"/>
  <c r="Z113" i="84" s="1"/>
  <c r="Z114" i="84" s="1"/>
  <c r="G252" i="74"/>
  <c r="G260" i="74" s="1"/>
  <c r="G273" i="74" s="1"/>
  <c r="G274" i="74" s="1"/>
  <c r="T74" i="80"/>
  <c r="Y72" i="84"/>
  <c r="H134" i="82"/>
  <c r="I135" i="82" s="1"/>
  <c r="I245" i="82" s="1"/>
  <c r="I253" i="82" s="1"/>
  <c r="I266" i="82" s="1"/>
  <c r="I267" i="82" s="1"/>
  <c r="H141" i="73"/>
  <c r="H249" i="73" s="1"/>
  <c r="H252" i="73" s="1"/>
  <c r="H260" i="73" s="1"/>
  <c r="H273" i="73" s="1"/>
  <c r="H274" i="73" s="1"/>
  <c r="H141" i="47"/>
  <c r="H249" i="47" s="1"/>
  <c r="H252" i="47" s="1"/>
  <c r="H260" i="47" s="1"/>
  <c r="H273" i="47" s="1"/>
  <c r="H274" i="47" s="1"/>
  <c r="G252" i="39"/>
  <c r="G260" i="39" s="1"/>
  <c r="G273" i="39" s="1"/>
  <c r="G274" i="39" s="1"/>
  <c r="N72" i="84"/>
  <c r="O63" i="80"/>
  <c r="O73" i="80" s="1"/>
  <c r="R135" i="82"/>
  <c r="J51" i="1"/>
  <c r="J234" i="46"/>
  <c r="I43" i="1"/>
  <c r="I113" i="1" s="1"/>
  <c r="J42" i="1"/>
  <c r="I42" i="1"/>
  <c r="I41" i="1"/>
  <c r="K189" i="47"/>
  <c r="K190" i="47" s="1"/>
  <c r="K254" i="47" s="1"/>
  <c r="K258" i="47" s="1"/>
  <c r="K189" i="44"/>
  <c r="K190" i="44" s="1"/>
  <c r="K254" i="44" s="1"/>
  <c r="H258" i="3"/>
  <c r="G40" i="1"/>
  <c r="G44" i="1" s="1"/>
  <c r="K190" i="41"/>
  <c r="K254" i="41" s="1"/>
  <c r="J189" i="48"/>
  <c r="J190" i="48" s="1"/>
  <c r="J254" i="48" s="1"/>
  <c r="J258" i="48" s="1"/>
  <c r="K165" i="48"/>
  <c r="K251" i="48" s="1"/>
  <c r="K165" i="50"/>
  <c r="K251" i="50" s="1"/>
  <c r="K165" i="47"/>
  <c r="K251" i="47" s="1"/>
  <c r="I37" i="1"/>
  <c r="I36" i="1"/>
  <c r="J138" i="44"/>
  <c r="J52" i="45"/>
  <c r="J52" i="50"/>
  <c r="J98" i="45"/>
  <c r="K46" i="40"/>
  <c r="K98" i="40" s="1"/>
  <c r="H141" i="75"/>
  <c r="H249" i="75" s="1"/>
  <c r="H252" i="75" s="1"/>
  <c r="H260" i="75" s="1"/>
  <c r="H273" i="75" s="1"/>
  <c r="H274" i="75" s="1"/>
  <c r="J27" i="1"/>
  <c r="K46" i="50"/>
  <c r="K71" i="50" s="1"/>
  <c r="K79" i="50" s="1"/>
  <c r="K46" i="3"/>
  <c r="K46" i="38"/>
  <c r="K46" i="45"/>
  <c r="K99" i="45" s="1"/>
  <c r="R72" i="84"/>
  <c r="R71" i="84"/>
  <c r="K114" i="38"/>
  <c r="O32" i="84"/>
  <c r="O87" i="83"/>
  <c r="G109" i="50"/>
  <c r="Q42" i="84"/>
  <c r="Q44" i="84" s="1"/>
  <c r="Q101" i="83"/>
  <c r="Q103" i="83" s="1"/>
  <c r="Q134" i="83" s="1"/>
  <c r="G109" i="44"/>
  <c r="O42" i="84"/>
  <c r="O44" i="84" s="1"/>
  <c r="O101" i="83"/>
  <c r="O103" i="83" s="1"/>
  <c r="O134" i="83" s="1"/>
  <c r="G109" i="45"/>
  <c r="V42" i="84"/>
  <c r="V44" i="84" s="1"/>
  <c r="V101" i="83"/>
  <c r="V103" i="83" s="1"/>
  <c r="V134" i="83" s="1"/>
  <c r="G109" i="38"/>
  <c r="J42" i="84"/>
  <c r="J44" i="84" s="1"/>
  <c r="J101" i="83"/>
  <c r="J103" i="83" s="1"/>
  <c r="J134" i="83" s="1"/>
  <c r="J88" i="83"/>
  <c r="J33" i="84"/>
  <c r="G109" i="37"/>
  <c r="G140" i="37" s="1"/>
  <c r="I42" i="84"/>
  <c r="I44" i="84" s="1"/>
  <c r="I101" i="83"/>
  <c r="I103" i="83" s="1"/>
  <c r="I134" i="83" s="1"/>
  <c r="I33" i="84"/>
  <c r="I88" i="83"/>
  <c r="G102" i="40"/>
  <c r="L37" i="84" s="1"/>
  <c r="L33" i="84"/>
  <c r="L88" i="83"/>
  <c r="O33" i="84"/>
  <c r="O88" i="83"/>
  <c r="J32" i="84"/>
  <c r="J87" i="83"/>
  <c r="G102" i="45"/>
  <c r="V37" i="84" s="1"/>
  <c r="V33" i="84"/>
  <c r="V88" i="83"/>
  <c r="Q33" i="84"/>
  <c r="Q88" i="83"/>
  <c r="Q32" i="84"/>
  <c r="Q87" i="83"/>
  <c r="G109" i="40"/>
  <c r="L42" i="84"/>
  <c r="L44" i="84" s="1"/>
  <c r="L101" i="83"/>
  <c r="L103" i="83" s="1"/>
  <c r="L134" i="83" s="1"/>
  <c r="I32" i="84"/>
  <c r="I87" i="83"/>
  <c r="L32" i="84"/>
  <c r="L87" i="83"/>
  <c r="V87" i="83"/>
  <c r="V32" i="84"/>
  <c r="K53" i="36"/>
  <c r="K50" i="36" s="1"/>
  <c r="K31" i="36" s="1"/>
  <c r="K30" i="36" s="1"/>
  <c r="K94" i="36" s="1"/>
  <c r="H79" i="1"/>
  <c r="H81" i="1"/>
  <c r="G252" i="75"/>
  <c r="G260" i="75" s="1"/>
  <c r="G273" i="75" s="1"/>
  <c r="G274" i="75" s="1"/>
  <c r="AD242" i="83"/>
  <c r="AD245" i="83" s="1"/>
  <c r="AD253" i="83" s="1"/>
  <c r="AD266" i="83" s="1"/>
  <c r="AD267" i="83" s="1"/>
  <c r="AD89" i="84"/>
  <c r="AD92" i="84" s="1"/>
  <c r="AD100" i="84" s="1"/>
  <c r="AD113" i="84" s="1"/>
  <c r="AD114" i="84" s="1"/>
  <c r="G140" i="48"/>
  <c r="H141" i="48" s="1"/>
  <c r="H249" i="48" s="1"/>
  <c r="H252" i="48" s="1"/>
  <c r="H260" i="48" s="1"/>
  <c r="S37" i="84"/>
  <c r="S62" i="84" s="1"/>
  <c r="G252" i="70"/>
  <c r="G260" i="70" s="1"/>
  <c r="G273" i="70" s="1"/>
  <c r="G274" i="70" s="1"/>
  <c r="Y242" i="83"/>
  <c r="Y245" i="83" s="1"/>
  <c r="Y253" i="83" s="1"/>
  <c r="Y266" i="83" s="1"/>
  <c r="Y267" i="83" s="1"/>
  <c r="Y89" i="84"/>
  <c r="Y92" i="84" s="1"/>
  <c r="Y100" i="84" s="1"/>
  <c r="Y113" i="84" s="1"/>
  <c r="Y114" i="84" s="1"/>
  <c r="G252" i="73"/>
  <c r="G260" i="73" s="1"/>
  <c r="G273" i="73" s="1"/>
  <c r="G274" i="73" s="1"/>
  <c r="AB89" i="84"/>
  <c r="AB92" i="84" s="1"/>
  <c r="AB100" i="84" s="1"/>
  <c r="AB113" i="84" s="1"/>
  <c r="AB114" i="84" s="1"/>
  <c r="AB242" i="83"/>
  <c r="AB245" i="83" s="1"/>
  <c r="AB253" i="83" s="1"/>
  <c r="AB266" i="83" s="1"/>
  <c r="AB267" i="83" s="1"/>
  <c r="G252" i="72"/>
  <c r="G260" i="72" s="1"/>
  <c r="G273" i="72" s="1"/>
  <c r="G274" i="72" s="1"/>
  <c r="AA242" i="83"/>
  <c r="AA245" i="83" s="1"/>
  <c r="AA253" i="83" s="1"/>
  <c r="AA266" i="83" s="1"/>
  <c r="AA267" i="83" s="1"/>
  <c r="AA89" i="84"/>
  <c r="AA92" i="84" s="1"/>
  <c r="AA100" i="84" s="1"/>
  <c r="AA113" i="84" s="1"/>
  <c r="AA114" i="84" s="1"/>
  <c r="P72" i="84"/>
  <c r="P71" i="84"/>
  <c r="T72" i="84"/>
  <c r="T71" i="84"/>
  <c r="G140" i="46"/>
  <c r="H141" i="46" s="1"/>
  <c r="H249" i="46" s="1"/>
  <c r="H252" i="46" s="1"/>
  <c r="H260" i="46" s="1"/>
  <c r="H273" i="46" s="1"/>
  <c r="H274" i="46" s="1"/>
  <c r="U37" i="84"/>
  <c r="U62" i="84" s="1"/>
  <c r="H140" i="36"/>
  <c r="H141" i="36" s="1"/>
  <c r="H249" i="36" s="1"/>
  <c r="J183" i="61"/>
  <c r="H183" i="61"/>
  <c r="H185" i="61" s="1"/>
  <c r="H198" i="61" s="1"/>
  <c r="H199" i="61" s="1"/>
  <c r="J177" i="61"/>
  <c r="H74" i="80"/>
  <c r="H134" i="83"/>
  <c r="H72" i="84"/>
  <c r="H71" i="84"/>
  <c r="G75" i="44"/>
  <c r="O69" i="83"/>
  <c r="O68" i="83" s="1"/>
  <c r="G75" i="38"/>
  <c r="J69" i="83"/>
  <c r="J68" i="83" s="1"/>
  <c r="G75" i="37"/>
  <c r="I69" i="83"/>
  <c r="I68" i="83" s="1"/>
  <c r="G75" i="40"/>
  <c r="L69" i="83"/>
  <c r="L68" i="83" s="1"/>
  <c r="G75" i="50"/>
  <c r="Q69" i="83"/>
  <c r="Q68" i="83" s="1"/>
  <c r="M74" i="80"/>
  <c r="M141" i="42"/>
  <c r="V135" i="82"/>
  <c r="R63" i="80"/>
  <c r="R74" i="80" s="1"/>
  <c r="K93" i="45"/>
  <c r="K93" i="42"/>
  <c r="K93" i="37"/>
  <c r="K93" i="40"/>
  <c r="K93" i="46"/>
  <c r="K93" i="69"/>
  <c r="K93" i="71"/>
  <c r="K93" i="43"/>
  <c r="K93" i="36"/>
  <c r="K93" i="70"/>
  <c r="K93" i="50"/>
  <c r="K93" i="63"/>
  <c r="K93" i="72"/>
  <c r="K93" i="76"/>
  <c r="K93" i="39"/>
  <c r="K93" i="47"/>
  <c r="K93" i="73"/>
  <c r="K93" i="75"/>
  <c r="K93" i="74"/>
  <c r="K93" i="3"/>
  <c r="K93" i="44"/>
  <c r="K93" i="48"/>
  <c r="K93" i="41"/>
  <c r="K93" i="49"/>
  <c r="K93" i="38"/>
  <c r="H140" i="39"/>
  <c r="H141" i="39" s="1"/>
  <c r="H249" i="39" s="1"/>
  <c r="H252" i="39" s="1"/>
  <c r="H260" i="39" s="1"/>
  <c r="H273" i="39" s="1"/>
  <c r="H274" i="39" s="1"/>
  <c r="K135" i="82"/>
  <c r="K255" i="48"/>
  <c r="K255" i="47"/>
  <c r="K71" i="43"/>
  <c r="K79" i="43" s="1"/>
  <c r="K99" i="43"/>
  <c r="K98" i="43"/>
  <c r="K52" i="3"/>
  <c r="K49" i="3"/>
  <c r="K189" i="46"/>
  <c r="K190" i="46" s="1"/>
  <c r="K254" i="46" s="1"/>
  <c r="J234" i="39"/>
  <c r="J234" i="36"/>
  <c r="J52" i="38"/>
  <c r="J189" i="37"/>
  <c r="K53" i="43"/>
  <c r="K50" i="43" s="1"/>
  <c r="K31" i="43" s="1"/>
  <c r="K30" i="43" s="1"/>
  <c r="K31" i="48"/>
  <c r="K30" i="48" s="1"/>
  <c r="J46" i="38"/>
  <c r="J53" i="38" s="1"/>
  <c r="J50" i="38" s="1"/>
  <c r="J31" i="38" s="1"/>
  <c r="J30" i="38" s="1"/>
  <c r="K234" i="3"/>
  <c r="K255" i="3"/>
  <c r="K99" i="36"/>
  <c r="K98" i="36"/>
  <c r="K71" i="36"/>
  <c r="K79" i="36" s="1"/>
  <c r="K234" i="50"/>
  <c r="K255" i="39"/>
  <c r="K234" i="39"/>
  <c r="K255" i="41"/>
  <c r="K258" i="41" s="1"/>
  <c r="K99" i="37"/>
  <c r="K71" i="37"/>
  <c r="K79" i="37" s="1"/>
  <c r="K98" i="37"/>
  <c r="K76" i="39"/>
  <c r="K75" i="39" s="1"/>
  <c r="K70" i="39"/>
  <c r="K49" i="49"/>
  <c r="K52" i="49"/>
  <c r="K70" i="48"/>
  <c r="K76" i="48"/>
  <c r="K75" i="48" s="1"/>
  <c r="J234" i="42"/>
  <c r="J234" i="37"/>
  <c r="K255" i="38"/>
  <c r="K234" i="38"/>
  <c r="K255" i="45"/>
  <c r="K258" i="45" s="1"/>
  <c r="K234" i="45"/>
  <c r="K49" i="44"/>
  <c r="K52" i="44"/>
  <c r="K71" i="45"/>
  <c r="K79" i="45" s="1"/>
  <c r="K255" i="42"/>
  <c r="K234" i="42"/>
  <c r="K49" i="37"/>
  <c r="K53" i="37" s="1"/>
  <c r="K50" i="37" s="1"/>
  <c r="K31" i="37" s="1"/>
  <c r="K30" i="37" s="1"/>
  <c r="K52" i="37"/>
  <c r="K255" i="46"/>
  <c r="K234" i="46"/>
  <c r="K255" i="44"/>
  <c r="K234" i="44"/>
  <c r="K255" i="43"/>
  <c r="K234" i="43"/>
  <c r="K140" i="46"/>
  <c r="K99" i="40"/>
  <c r="J234" i="48"/>
  <c r="U135" i="82"/>
  <c r="Q63" i="80"/>
  <c r="Q73" i="80" s="1"/>
  <c r="K140" i="41"/>
  <c r="K71" i="38"/>
  <c r="K79" i="38" s="1"/>
  <c r="K98" i="38"/>
  <c r="K99" i="38"/>
  <c r="K52" i="38"/>
  <c r="K49" i="38"/>
  <c r="K53" i="38" s="1"/>
  <c r="K50" i="38" s="1"/>
  <c r="K31" i="38" s="1"/>
  <c r="K30" i="38" s="1"/>
  <c r="K153" i="49"/>
  <c r="K250" i="49" s="1"/>
  <c r="K94" i="39"/>
  <c r="K46" i="44"/>
  <c r="K52" i="50"/>
  <c r="K49" i="50"/>
  <c r="K52" i="45"/>
  <c r="K49" i="45"/>
  <c r="K53" i="45" s="1"/>
  <c r="K50" i="45" s="1"/>
  <c r="K31" i="45" s="1"/>
  <c r="K30" i="45" s="1"/>
  <c r="K153" i="50"/>
  <c r="K250" i="50" s="1"/>
  <c r="K255" i="37"/>
  <c r="K165" i="49"/>
  <c r="K251" i="49" s="1"/>
  <c r="K255" i="36"/>
  <c r="K165" i="44"/>
  <c r="K251" i="44" s="1"/>
  <c r="K165" i="41"/>
  <c r="K251" i="41" s="1"/>
  <c r="K46" i="49"/>
  <c r="K52" i="40"/>
  <c r="K49" i="40"/>
  <c r="S63" i="80"/>
  <c r="S73" i="80" s="1"/>
  <c r="O135" i="82"/>
  <c r="K73" i="80"/>
  <c r="K74" i="80"/>
  <c r="U73" i="80"/>
  <c r="U74" i="80"/>
  <c r="I140" i="76"/>
  <c r="I141" i="76" s="1"/>
  <c r="I249" i="76" s="1"/>
  <c r="I252" i="76" s="1"/>
  <c r="I260" i="76" s="1"/>
  <c r="I273" i="76" s="1"/>
  <c r="I274" i="76" s="1"/>
  <c r="Q135" i="82"/>
  <c r="I140" i="72"/>
  <c r="I141" i="72" s="1"/>
  <c r="I249" i="72" s="1"/>
  <c r="I252" i="72" s="1"/>
  <c r="I260" i="72" s="1"/>
  <c r="I273" i="72" s="1"/>
  <c r="I274" i="72" s="1"/>
  <c r="I140" i="69"/>
  <c r="I141" i="69" s="1"/>
  <c r="I249" i="69" s="1"/>
  <c r="I252" i="69" s="1"/>
  <c r="I260" i="69" s="1"/>
  <c r="I273" i="69" s="1"/>
  <c r="I274" i="69" s="1"/>
  <c r="I140" i="63"/>
  <c r="I141" i="63" s="1"/>
  <c r="I249" i="63" s="1"/>
  <c r="I252" i="63" s="1"/>
  <c r="I260" i="63" s="1"/>
  <c r="I273" i="63" s="1"/>
  <c r="I274" i="63" s="1"/>
  <c r="I140" i="47"/>
  <c r="I141" i="47" s="1"/>
  <c r="I249" i="47" s="1"/>
  <c r="I252" i="47" s="1"/>
  <c r="M141" i="48"/>
  <c r="M141" i="49"/>
  <c r="J63" i="80"/>
  <c r="J73" i="80" s="1"/>
  <c r="S135" i="82"/>
  <c r="I140" i="73"/>
  <c r="I141" i="73" s="1"/>
  <c r="I249" i="73" s="1"/>
  <c r="I252" i="73" s="1"/>
  <c r="I260" i="73" s="1"/>
  <c r="I273" i="73" s="1"/>
  <c r="I274" i="73" s="1"/>
  <c r="I140" i="70"/>
  <c r="I141" i="70" s="1"/>
  <c r="I249" i="70" s="1"/>
  <c r="I252" i="70" s="1"/>
  <c r="I260" i="70" s="1"/>
  <c r="I273" i="70" s="1"/>
  <c r="I274" i="70" s="1"/>
  <c r="V38" i="80"/>
  <c r="V63" i="80" s="1"/>
  <c r="V74" i="80" s="1"/>
  <c r="V87" i="82"/>
  <c r="V33" i="80"/>
  <c r="M141" i="37"/>
  <c r="P135" i="82"/>
  <c r="P63" i="80"/>
  <c r="J135" i="82"/>
  <c r="I140" i="74"/>
  <c r="I141" i="74" s="1"/>
  <c r="I249" i="74" s="1"/>
  <c r="I252" i="74" s="1"/>
  <c r="I260" i="74" s="1"/>
  <c r="I273" i="74" s="1"/>
  <c r="I274" i="74" s="1"/>
  <c r="M141" i="40"/>
  <c r="L101" i="82"/>
  <c r="L103" i="82" s="1"/>
  <c r="L134" i="82" s="1"/>
  <c r="M135" i="82" s="1"/>
  <c r="L43" i="80"/>
  <c r="L45" i="80" s="1"/>
  <c r="L63" i="80" s="1"/>
  <c r="H140" i="42"/>
  <c r="H141" i="42" s="1"/>
  <c r="H249" i="42" s="1"/>
  <c r="H252" i="42" s="1"/>
  <c r="H260" i="42" s="1"/>
  <c r="I140" i="46"/>
  <c r="H140" i="41"/>
  <c r="H141" i="41" s="1"/>
  <c r="H249" i="41" s="1"/>
  <c r="H252" i="41" s="1"/>
  <c r="H260" i="41" s="1"/>
  <c r="M141" i="50"/>
  <c r="N73" i="80"/>
  <c r="M141" i="44"/>
  <c r="I73" i="80"/>
  <c r="I74" i="80"/>
  <c r="M141" i="38"/>
  <c r="I99" i="3"/>
  <c r="I98" i="3" s="1"/>
  <c r="M141" i="46"/>
  <c r="H107" i="3"/>
  <c r="H109" i="3" s="1"/>
  <c r="H69" i="3"/>
  <c r="J69" i="36"/>
  <c r="I99" i="45"/>
  <c r="I71" i="45"/>
  <c r="I53" i="45"/>
  <c r="I50" i="45" s="1"/>
  <c r="I31" i="45" s="1"/>
  <c r="I30" i="45" s="1"/>
  <c r="I69" i="45" s="1"/>
  <c r="I74" i="45" s="1"/>
  <c r="G102" i="38"/>
  <c r="J37" i="84" s="1"/>
  <c r="J76" i="36"/>
  <c r="J75" i="36" s="1"/>
  <c r="G114" i="40"/>
  <c r="G102" i="50"/>
  <c r="Q37" i="84" s="1"/>
  <c r="I258" i="45"/>
  <c r="I258" i="48"/>
  <c r="I258" i="41"/>
  <c r="I258" i="50"/>
  <c r="I258" i="36"/>
  <c r="I258" i="42"/>
  <c r="I258" i="39"/>
  <c r="I258" i="46"/>
  <c r="J190" i="50"/>
  <c r="J254" i="50" s="1"/>
  <c r="J258" i="50" s="1"/>
  <c r="J190" i="42"/>
  <c r="J254" i="42" s="1"/>
  <c r="J258" i="42" s="1"/>
  <c r="J190" i="41"/>
  <c r="J254" i="41" s="1"/>
  <c r="J258" i="41" s="1"/>
  <c r="M141" i="39"/>
  <c r="J107" i="36"/>
  <c r="J109" i="36" s="1"/>
  <c r="G74" i="50"/>
  <c r="M141" i="36"/>
  <c r="H74" i="49"/>
  <c r="H114" i="49"/>
  <c r="I74" i="42"/>
  <c r="I114" i="42"/>
  <c r="I140" i="42" s="1"/>
  <c r="J74" i="42"/>
  <c r="J114" i="42"/>
  <c r="G74" i="44"/>
  <c r="G114" i="44"/>
  <c r="H70" i="3"/>
  <c r="J70" i="39"/>
  <c r="G74" i="38"/>
  <c r="G114" i="38"/>
  <c r="I74" i="48"/>
  <c r="I114" i="48"/>
  <c r="H74" i="43"/>
  <c r="H114" i="43"/>
  <c r="G74" i="45"/>
  <c r="G114" i="45"/>
  <c r="H114" i="37"/>
  <c r="I53" i="38"/>
  <c r="I50" i="38" s="1"/>
  <c r="I31" i="38" s="1"/>
  <c r="I30" i="38" s="1"/>
  <c r="I107" i="38" s="1"/>
  <c r="I109" i="38" s="1"/>
  <c r="I102" i="48"/>
  <c r="H273" i="63"/>
  <c r="H274" i="63" s="1"/>
  <c r="H107" i="37"/>
  <c r="H109" i="37" s="1"/>
  <c r="I141" i="71"/>
  <c r="I249" i="71" s="1"/>
  <c r="I252" i="71" s="1"/>
  <c r="I260" i="71" s="1"/>
  <c r="I141" i="75"/>
  <c r="I249" i="75" s="1"/>
  <c r="I252" i="75" s="1"/>
  <c r="I260" i="75" s="1"/>
  <c r="I99" i="40"/>
  <c r="I99" i="44"/>
  <c r="H76" i="49"/>
  <c r="H75" i="49" s="1"/>
  <c r="I53" i="40"/>
  <c r="I50" i="40" s="1"/>
  <c r="I31" i="40" s="1"/>
  <c r="I30" i="40" s="1"/>
  <c r="I69" i="40" s="1"/>
  <c r="I74" i="40" s="1"/>
  <c r="H94" i="49"/>
  <c r="H102" i="49" s="1"/>
  <c r="H107" i="49"/>
  <c r="H109" i="49" s="1"/>
  <c r="J98" i="40"/>
  <c r="I99" i="38"/>
  <c r="G102" i="44"/>
  <c r="O37" i="84" s="1"/>
  <c r="J53" i="40"/>
  <c r="J50" i="40" s="1"/>
  <c r="J31" i="40" s="1"/>
  <c r="J30" i="40" s="1"/>
  <c r="J69" i="40" s="1"/>
  <c r="J74" i="40" s="1"/>
  <c r="J71" i="50"/>
  <c r="I71" i="49"/>
  <c r="J99" i="37"/>
  <c r="J190" i="38"/>
  <c r="J254" i="38" s="1"/>
  <c r="J258" i="38" s="1"/>
  <c r="J71" i="37"/>
  <c r="H94" i="37"/>
  <c r="H102" i="37" s="1"/>
  <c r="J190" i="46"/>
  <c r="J254" i="46" s="1"/>
  <c r="J258" i="46" s="1"/>
  <c r="H69" i="40"/>
  <c r="J99" i="50"/>
  <c r="I69" i="39"/>
  <c r="J190" i="39"/>
  <c r="J254" i="39" s="1"/>
  <c r="J258" i="39" s="1"/>
  <c r="J258" i="45"/>
  <c r="I98" i="38"/>
  <c r="I53" i="3"/>
  <c r="I50" i="3" s="1"/>
  <c r="I31" i="3" s="1"/>
  <c r="I30" i="3" s="1"/>
  <c r="I69" i="3" s="1"/>
  <c r="I99" i="49"/>
  <c r="I53" i="44"/>
  <c r="I50" i="44" s="1"/>
  <c r="I31" i="44" s="1"/>
  <c r="I30" i="44" s="1"/>
  <c r="I107" i="44" s="1"/>
  <c r="I109" i="44" s="1"/>
  <c r="H94" i="40"/>
  <c r="H102" i="40" s="1"/>
  <c r="I94" i="36"/>
  <c r="I102" i="36" s="1"/>
  <c r="J107" i="39"/>
  <c r="J109" i="39" s="1"/>
  <c r="I94" i="39"/>
  <c r="I102" i="39" s="1"/>
  <c r="J98" i="50"/>
  <c r="I98" i="49"/>
  <c r="I98" i="44"/>
  <c r="I69" i="36"/>
  <c r="I111" i="36" s="1"/>
  <c r="J69" i="39"/>
  <c r="J53" i="50"/>
  <c r="J50" i="50" s="1"/>
  <c r="J31" i="50" s="1"/>
  <c r="J30" i="50" s="1"/>
  <c r="J69" i="50" s="1"/>
  <c r="J74" i="50" s="1"/>
  <c r="I53" i="49"/>
  <c r="I50" i="49" s="1"/>
  <c r="I31" i="49" s="1"/>
  <c r="I30" i="49" s="1"/>
  <c r="I69" i="49" s="1"/>
  <c r="I74" i="49" s="1"/>
  <c r="J53" i="3"/>
  <c r="J50" i="3" s="1"/>
  <c r="J31" i="3" s="1"/>
  <c r="J30" i="3" s="1"/>
  <c r="J107" i="3" s="1"/>
  <c r="J109" i="3" s="1"/>
  <c r="J98" i="37"/>
  <c r="J53" i="37"/>
  <c r="J50" i="37" s="1"/>
  <c r="J31" i="37" s="1"/>
  <c r="J30" i="37" s="1"/>
  <c r="J107" i="37" s="1"/>
  <c r="J109" i="37" s="1"/>
  <c r="J190" i="3"/>
  <c r="J254" i="3" s="1"/>
  <c r="J258" i="3" s="1"/>
  <c r="J71" i="40"/>
  <c r="G28" i="1"/>
  <c r="I98" i="40"/>
  <c r="I53" i="50"/>
  <c r="I50" i="50" s="1"/>
  <c r="I31" i="50" s="1"/>
  <c r="I30" i="50" s="1"/>
  <c r="I107" i="50" s="1"/>
  <c r="I109" i="50" s="1"/>
  <c r="I69" i="37"/>
  <c r="I107" i="37"/>
  <c r="I109" i="37" s="1"/>
  <c r="I94" i="37"/>
  <c r="I102" i="37" s="1"/>
  <c r="J190" i="44"/>
  <c r="J254" i="44" s="1"/>
  <c r="J258" i="44" s="1"/>
  <c r="I190" i="44"/>
  <c r="I254" i="44" s="1"/>
  <c r="I258" i="44" s="1"/>
  <c r="I69" i="43"/>
  <c r="I107" i="43"/>
  <c r="I109" i="43" s="1"/>
  <c r="I94" i="43"/>
  <c r="I102" i="43" s="1"/>
  <c r="I70" i="40"/>
  <c r="I76" i="40"/>
  <c r="I75" i="40" s="1"/>
  <c r="H70" i="44"/>
  <c r="H76" i="44"/>
  <c r="H75" i="44" s="1"/>
  <c r="G9" i="76"/>
  <c r="G9" i="75"/>
  <c r="G9" i="69"/>
  <c r="G9" i="46"/>
  <c r="G9" i="48"/>
  <c r="G9" i="49"/>
  <c r="G9" i="3"/>
  <c r="G9" i="41"/>
  <c r="G9" i="43"/>
  <c r="G9" i="72"/>
  <c r="G9" i="73"/>
  <c r="L4" i="35"/>
  <c r="G9" i="38"/>
  <c r="G9" i="42"/>
  <c r="G9" i="50"/>
  <c r="G9" i="36"/>
  <c r="G9" i="74"/>
  <c r="G9" i="40"/>
  <c r="G9" i="70"/>
  <c r="G9" i="71"/>
  <c r="G9" i="37"/>
  <c r="F9" i="61"/>
  <c r="F168" i="61" s="1"/>
  <c r="G9" i="45"/>
  <c r="G9" i="44"/>
  <c r="G9" i="47"/>
  <c r="G9" i="63"/>
  <c r="G9" i="39"/>
  <c r="I70" i="44"/>
  <c r="I76" i="44"/>
  <c r="I75" i="44" s="1"/>
  <c r="I258" i="40"/>
  <c r="H107" i="44"/>
  <c r="H109" i="44" s="1"/>
  <c r="H94" i="44"/>
  <c r="H102" i="44" s="1"/>
  <c r="H69" i="44"/>
  <c r="J94" i="48"/>
  <c r="J107" i="48"/>
  <c r="J109" i="48" s="1"/>
  <c r="J69" i="48"/>
  <c r="J258" i="43"/>
  <c r="J99" i="3"/>
  <c r="J98" i="3" s="1"/>
  <c r="J190" i="49"/>
  <c r="J254" i="49" s="1"/>
  <c r="J258" i="49" s="1"/>
  <c r="I190" i="49"/>
  <c r="I254" i="49" s="1"/>
  <c r="I258" i="49" s="1"/>
  <c r="J76" i="48"/>
  <c r="J75" i="48" s="1"/>
  <c r="J70" i="48"/>
  <c r="I99" i="50"/>
  <c r="I71" i="50"/>
  <c r="I79" i="50" s="1"/>
  <c r="I98" i="50"/>
  <c r="I258" i="38"/>
  <c r="I70" i="36"/>
  <c r="I76" i="36"/>
  <c r="I75" i="36" s="1"/>
  <c r="J99" i="44"/>
  <c r="J71" i="44"/>
  <c r="J79" i="44" s="1"/>
  <c r="J98" i="44"/>
  <c r="J53" i="44"/>
  <c r="J50" i="44" s="1"/>
  <c r="J31" i="44" s="1"/>
  <c r="J30" i="44" s="1"/>
  <c r="H69" i="45"/>
  <c r="H94" i="45"/>
  <c r="H102" i="45" s="1"/>
  <c r="H107" i="45"/>
  <c r="H109" i="45" s="1"/>
  <c r="J258" i="40"/>
  <c r="I70" i="39"/>
  <c r="I76" i="39"/>
  <c r="I75" i="39" s="1"/>
  <c r="H69" i="38"/>
  <c r="H107" i="38"/>
  <c r="H109" i="38" s="1"/>
  <c r="H94" i="38"/>
  <c r="H102" i="38" s="1"/>
  <c r="I70" i="43"/>
  <c r="I76" i="43"/>
  <c r="I75" i="43" s="1"/>
  <c r="J93" i="42"/>
  <c r="J102" i="42" s="1"/>
  <c r="J93" i="63"/>
  <c r="J102" i="63" s="1"/>
  <c r="J93" i="73"/>
  <c r="J102" i="73" s="1"/>
  <c r="J93" i="74"/>
  <c r="J102" i="74" s="1"/>
  <c r="J93" i="72"/>
  <c r="J102" i="72" s="1"/>
  <c r="J93" i="69"/>
  <c r="J102" i="69" s="1"/>
  <c r="J93" i="70"/>
  <c r="J102" i="70" s="1"/>
  <c r="J93" i="75"/>
  <c r="J102" i="75" s="1"/>
  <c r="J93" i="71"/>
  <c r="J102" i="71" s="1"/>
  <c r="J93" i="76"/>
  <c r="J102" i="76" s="1"/>
  <c r="J93" i="39"/>
  <c r="J102" i="39" s="1"/>
  <c r="J93" i="45"/>
  <c r="J93" i="50"/>
  <c r="J93" i="47"/>
  <c r="J102" i="47" s="1"/>
  <c r="J140" i="47" s="1"/>
  <c r="K141" i="47" s="1"/>
  <c r="K249" i="47" s="1"/>
  <c r="J93" i="40"/>
  <c r="J93" i="41"/>
  <c r="J102" i="41" s="1"/>
  <c r="J140" i="41" s="1"/>
  <c r="J93" i="46"/>
  <c r="J102" i="46" s="1"/>
  <c r="J140" i="46" s="1"/>
  <c r="J93" i="37"/>
  <c r="J93" i="43"/>
  <c r="J93" i="48"/>
  <c r="J93" i="44"/>
  <c r="J93" i="36"/>
  <c r="J102" i="36" s="1"/>
  <c r="J93" i="3"/>
  <c r="J93" i="49"/>
  <c r="J93" i="38"/>
  <c r="I258" i="3"/>
  <c r="I70" i="37"/>
  <c r="I76" i="37"/>
  <c r="I75" i="37" s="1"/>
  <c r="J69" i="43"/>
  <c r="J107" i="43"/>
  <c r="J109" i="43" s="1"/>
  <c r="J94" i="43"/>
  <c r="J102" i="43" s="1"/>
  <c r="H76" i="40"/>
  <c r="H75" i="40" s="1"/>
  <c r="H70" i="40"/>
  <c r="I70" i="38"/>
  <c r="I76" i="38"/>
  <c r="I75" i="38" s="1"/>
  <c r="H76" i="38"/>
  <c r="H75" i="38" s="1"/>
  <c r="H70" i="38"/>
  <c r="J76" i="43"/>
  <c r="J75" i="43" s="1"/>
  <c r="J70" i="43"/>
  <c r="H70" i="45"/>
  <c r="H76" i="45"/>
  <c r="H75" i="45" s="1"/>
  <c r="J94" i="45"/>
  <c r="J102" i="45" s="1"/>
  <c r="J190" i="47"/>
  <c r="J254" i="47" s="1"/>
  <c r="J258" i="47" s="1"/>
  <c r="I190" i="47"/>
  <c r="I254" i="47" s="1"/>
  <c r="I258" i="47" s="1"/>
  <c r="H76" i="37"/>
  <c r="H75" i="37" s="1"/>
  <c r="H70" i="37"/>
  <c r="J94" i="49"/>
  <c r="J69" i="49"/>
  <c r="J70" i="45"/>
  <c r="J76" i="45"/>
  <c r="J75" i="45" s="1"/>
  <c r="J190" i="37"/>
  <c r="J254" i="37" s="1"/>
  <c r="J258" i="37" s="1"/>
  <c r="I190" i="37"/>
  <c r="I254" i="37" s="1"/>
  <c r="I258" i="37" s="1"/>
  <c r="I258" i="43"/>
  <c r="G115" i="80"/>
  <c r="G116" i="80" s="1"/>
  <c r="I344" i="60"/>
  <c r="J343" i="60"/>
  <c r="H74" i="50"/>
  <c r="H114" i="50"/>
  <c r="H140" i="50" s="1"/>
  <c r="M141" i="3"/>
  <c r="J289" i="60"/>
  <c r="I290" i="60"/>
  <c r="K185" i="61" l="1"/>
  <c r="K198" i="61" s="1"/>
  <c r="K199" i="61" s="1"/>
  <c r="J185" i="61"/>
  <c r="J198" i="61" s="1"/>
  <c r="J199" i="61" s="1"/>
  <c r="J107" i="45"/>
  <c r="J109" i="45" s="1"/>
  <c r="K71" i="40"/>
  <c r="K79" i="40" s="1"/>
  <c r="K69" i="36"/>
  <c r="K74" i="36" s="1"/>
  <c r="K255" i="40"/>
  <c r="K258" i="40" s="1"/>
  <c r="L114" i="38"/>
  <c r="K53" i="40"/>
  <c r="K50" i="40" s="1"/>
  <c r="K31" i="40" s="1"/>
  <c r="K30" i="40" s="1"/>
  <c r="K69" i="39"/>
  <c r="K74" i="39" s="1"/>
  <c r="L190" i="43"/>
  <c r="L254" i="43" s="1"/>
  <c r="K234" i="36"/>
  <c r="L165" i="43"/>
  <c r="L251" i="43" s="1"/>
  <c r="K43" i="1"/>
  <c r="L153" i="43"/>
  <c r="L250" i="43" s="1"/>
  <c r="L46" i="44"/>
  <c r="L31" i="48"/>
  <c r="L30" i="48" s="1"/>
  <c r="L189" i="38"/>
  <c r="L153" i="48"/>
  <c r="L250" i="48" s="1"/>
  <c r="K138" i="50"/>
  <c r="K189" i="50"/>
  <c r="K190" i="50" s="1"/>
  <c r="K254" i="50" s="1"/>
  <c r="K189" i="39"/>
  <c r="K190" i="39" s="1"/>
  <c r="K254" i="39" s="1"/>
  <c r="L189" i="46"/>
  <c r="L190" i="46" s="1"/>
  <c r="L254" i="46" s="1"/>
  <c r="L258" i="46" s="1"/>
  <c r="J98" i="49"/>
  <c r="J99" i="49"/>
  <c r="J71" i="49"/>
  <c r="K234" i="37"/>
  <c r="K258" i="44"/>
  <c r="K98" i="45"/>
  <c r="K234" i="47"/>
  <c r="L234" i="49"/>
  <c r="L138" i="49"/>
  <c r="K42" i="1"/>
  <c r="L153" i="36"/>
  <c r="L250" i="36" s="1"/>
  <c r="L153" i="47"/>
  <c r="L250" i="47" s="1"/>
  <c r="L165" i="50"/>
  <c r="L251" i="50" s="1"/>
  <c r="L190" i="45"/>
  <c r="L254" i="45" s="1"/>
  <c r="L258" i="45" s="1"/>
  <c r="L141" i="41"/>
  <c r="L249" i="41" s="1"/>
  <c r="L252" i="41" s="1"/>
  <c r="L46" i="45"/>
  <c r="L98" i="45" s="1"/>
  <c r="K252" i="47"/>
  <c r="K190" i="48"/>
  <c r="K254" i="48" s="1"/>
  <c r="K234" i="41"/>
  <c r="K234" i="48"/>
  <c r="L153" i="37"/>
  <c r="L250" i="37" s="1"/>
  <c r="L190" i="40"/>
  <c r="L254" i="40" s="1"/>
  <c r="L46" i="49"/>
  <c r="L165" i="37"/>
  <c r="L251" i="37" s="1"/>
  <c r="L165" i="47"/>
  <c r="L251" i="47" s="1"/>
  <c r="L153" i="39"/>
  <c r="L250" i="39" s="1"/>
  <c r="L165" i="45"/>
  <c r="L251" i="45" s="1"/>
  <c r="L153" i="3"/>
  <c r="L250" i="3" s="1"/>
  <c r="L153" i="41"/>
  <c r="L250" i="41" s="1"/>
  <c r="L98" i="37"/>
  <c r="L99" i="37"/>
  <c r="L71" i="37"/>
  <c r="L76" i="43"/>
  <c r="L75" i="43" s="1"/>
  <c r="L79" i="43"/>
  <c r="L70" i="43"/>
  <c r="L234" i="47"/>
  <c r="L255" i="47"/>
  <c r="K113" i="1"/>
  <c r="K81" i="1"/>
  <c r="L94" i="42"/>
  <c r="L107" i="42"/>
  <c r="L109" i="42" s="1"/>
  <c r="L69" i="42"/>
  <c r="L74" i="42" s="1"/>
  <c r="L255" i="41"/>
  <c r="L234" i="41"/>
  <c r="L234" i="39"/>
  <c r="L255" i="39"/>
  <c r="L234" i="42"/>
  <c r="L255" i="42"/>
  <c r="L255" i="45"/>
  <c r="L234" i="45"/>
  <c r="L255" i="38"/>
  <c r="L234" i="38"/>
  <c r="L76" i="42"/>
  <c r="L75" i="42" s="1"/>
  <c r="L70" i="42"/>
  <c r="L79" i="42"/>
  <c r="L52" i="45"/>
  <c r="L49" i="45"/>
  <c r="L189" i="41"/>
  <c r="L190" i="41" s="1"/>
  <c r="L254" i="41" s="1"/>
  <c r="L258" i="41" s="1"/>
  <c r="L260" i="41" s="1"/>
  <c r="L273" i="41" s="1"/>
  <c r="L274" i="41" s="1"/>
  <c r="L255" i="3"/>
  <c r="L234" i="3"/>
  <c r="L52" i="3"/>
  <c r="L49" i="3"/>
  <c r="L52" i="40"/>
  <c r="L49" i="40"/>
  <c r="L46" i="40"/>
  <c r="L141" i="47"/>
  <c r="L249" i="47" s="1"/>
  <c r="L49" i="50"/>
  <c r="L52" i="50"/>
  <c r="L99" i="44"/>
  <c r="L71" i="44"/>
  <c r="L98" i="44"/>
  <c r="L107" i="48"/>
  <c r="L109" i="48" s="1"/>
  <c r="L140" i="48" s="1"/>
  <c r="L94" i="48"/>
  <c r="L69" i="48"/>
  <c r="L74" i="48" s="1"/>
  <c r="L53" i="36"/>
  <c r="L50" i="36" s="1"/>
  <c r="L31" i="36" s="1"/>
  <c r="L30" i="36" s="1"/>
  <c r="L189" i="37"/>
  <c r="L94" i="39"/>
  <c r="L107" i="39"/>
  <c r="L109" i="39" s="1"/>
  <c r="L140" i="39" s="1"/>
  <c r="L69" i="39"/>
  <c r="L74" i="39" s="1"/>
  <c r="L71" i="45"/>
  <c r="L234" i="43"/>
  <c r="L255" i="43"/>
  <c r="K99" i="50"/>
  <c r="K51" i="1"/>
  <c r="L52" i="37"/>
  <c r="L49" i="37"/>
  <c r="L53" i="37" s="1"/>
  <c r="L50" i="37" s="1"/>
  <c r="L31" i="37" s="1"/>
  <c r="L30" i="37" s="1"/>
  <c r="L255" i="36"/>
  <c r="L234" i="36"/>
  <c r="L255" i="37"/>
  <c r="L234" i="37"/>
  <c r="L189" i="3"/>
  <c r="L234" i="44"/>
  <c r="L255" i="44"/>
  <c r="L255" i="46"/>
  <c r="L234" i="46"/>
  <c r="L189" i="47"/>
  <c r="L190" i="47" s="1"/>
  <c r="L254" i="47" s="1"/>
  <c r="L258" i="47" s="1"/>
  <c r="L46" i="50"/>
  <c r="L52" i="44"/>
  <c r="L49" i="44"/>
  <c r="L53" i="44" s="1"/>
  <c r="L50" i="44" s="1"/>
  <c r="L31" i="44" s="1"/>
  <c r="L30" i="44" s="1"/>
  <c r="K257" i="49"/>
  <c r="J43" i="1" s="1"/>
  <c r="J113" i="1" s="1"/>
  <c r="K234" i="49"/>
  <c r="K189" i="37"/>
  <c r="K190" i="37" s="1"/>
  <c r="K254" i="37" s="1"/>
  <c r="K258" i="37" s="1"/>
  <c r="K27" i="1"/>
  <c r="L71" i="48"/>
  <c r="L98" i="48"/>
  <c r="L99" i="48"/>
  <c r="L52" i="38"/>
  <c r="L49" i="38"/>
  <c r="L49" i="49"/>
  <c r="L52" i="49"/>
  <c r="L98" i="49"/>
  <c r="L71" i="49"/>
  <c r="L99" i="49"/>
  <c r="L138" i="50"/>
  <c r="L234" i="50"/>
  <c r="L255" i="50"/>
  <c r="L189" i="50"/>
  <c r="L190" i="50" s="1"/>
  <c r="L254" i="50" s="1"/>
  <c r="L258" i="50" s="1"/>
  <c r="L189" i="39"/>
  <c r="L190" i="39" s="1"/>
  <c r="L254" i="39" s="1"/>
  <c r="L138" i="42"/>
  <c r="L140" i="46"/>
  <c r="L189" i="44"/>
  <c r="L190" i="44" s="1"/>
  <c r="L254" i="44" s="1"/>
  <c r="L258" i="44" s="1"/>
  <c r="L189" i="49"/>
  <c r="L189" i="42"/>
  <c r="L234" i="48"/>
  <c r="L255" i="48"/>
  <c r="K260" i="47"/>
  <c r="K273" i="47" s="1"/>
  <c r="K274" i="47" s="1"/>
  <c r="L141" i="39"/>
  <c r="L249" i="39" s="1"/>
  <c r="L252" i="39" s="1"/>
  <c r="L141" i="46"/>
  <c r="L249" i="46" s="1"/>
  <c r="L46" i="3"/>
  <c r="L98" i="36"/>
  <c r="L71" i="36"/>
  <c r="L99" i="36"/>
  <c r="K189" i="3"/>
  <c r="K190" i="3" s="1"/>
  <c r="K254" i="3" s="1"/>
  <c r="L107" i="43"/>
  <c r="L109" i="43" s="1"/>
  <c r="L140" i="43" s="1"/>
  <c r="L94" i="43"/>
  <c r="L69" i="43"/>
  <c r="L74" i="43" s="1"/>
  <c r="L76" i="39"/>
  <c r="L75" i="39" s="1"/>
  <c r="L70" i="39"/>
  <c r="L79" i="39"/>
  <c r="L189" i="36"/>
  <c r="L190" i="36" s="1"/>
  <c r="L254" i="36" s="1"/>
  <c r="L258" i="36" s="1"/>
  <c r="L234" i="40"/>
  <c r="L255" i="40"/>
  <c r="L258" i="40" s="1"/>
  <c r="L165" i="46"/>
  <c r="L251" i="46" s="1"/>
  <c r="L165" i="3"/>
  <c r="L251" i="3" s="1"/>
  <c r="L190" i="48"/>
  <c r="L254" i="48" s="1"/>
  <c r="L258" i="48" s="1"/>
  <c r="L46" i="38"/>
  <c r="L165" i="38"/>
  <c r="L251" i="38" s="1"/>
  <c r="K189" i="38"/>
  <c r="K190" i="38" s="1"/>
  <c r="K254" i="38" s="1"/>
  <c r="K258" i="38" s="1"/>
  <c r="K189" i="49"/>
  <c r="K190" i="49" s="1"/>
  <c r="K254" i="49" s="1"/>
  <c r="K258" i="49" s="1"/>
  <c r="K189" i="42"/>
  <c r="K190" i="42" s="1"/>
  <c r="K254" i="42" s="1"/>
  <c r="K53" i="3"/>
  <c r="K50" i="3" s="1"/>
  <c r="K31" i="3" s="1"/>
  <c r="K30" i="3" s="1"/>
  <c r="K94" i="3" s="1"/>
  <c r="G111" i="3"/>
  <c r="G114" i="3" s="1"/>
  <c r="G32" i="84"/>
  <c r="K140" i="42"/>
  <c r="K107" i="36"/>
  <c r="K109" i="36" s="1"/>
  <c r="I81" i="1"/>
  <c r="I70" i="45"/>
  <c r="I79" i="45"/>
  <c r="F33" i="1"/>
  <c r="F59" i="1" s="1"/>
  <c r="C79" i="84"/>
  <c r="J76" i="37"/>
  <c r="J75" i="37" s="1"/>
  <c r="J79" i="37"/>
  <c r="J76" i="50"/>
  <c r="J75" i="50" s="1"/>
  <c r="J79" i="50"/>
  <c r="O74" i="80"/>
  <c r="H82" i="1"/>
  <c r="I79" i="1" s="1"/>
  <c r="H76" i="3"/>
  <c r="H75" i="3" s="1"/>
  <c r="H79" i="3"/>
  <c r="H95" i="3" s="1"/>
  <c r="H102" i="3" s="1"/>
  <c r="J76" i="40"/>
  <c r="J75" i="40" s="1"/>
  <c r="J79" i="40"/>
  <c r="I70" i="49"/>
  <c r="I79" i="49"/>
  <c r="H135" i="82"/>
  <c r="H245" i="82" s="1"/>
  <c r="H253" i="82" s="1"/>
  <c r="H266" i="82" s="1"/>
  <c r="H267" i="82" s="1"/>
  <c r="G74" i="80"/>
  <c r="I71" i="3"/>
  <c r="I76" i="3" s="1"/>
  <c r="I75" i="3" s="1"/>
  <c r="G102" i="3"/>
  <c r="G37" i="84" s="1"/>
  <c r="G33" i="84"/>
  <c r="G88" i="83"/>
  <c r="G95" i="83" s="1"/>
  <c r="I111" i="3"/>
  <c r="I114" i="3" s="1"/>
  <c r="G72" i="83"/>
  <c r="G63" i="83"/>
  <c r="J71" i="3"/>
  <c r="K71" i="3"/>
  <c r="K70" i="3" s="1"/>
  <c r="G75" i="3"/>
  <c r="G69" i="83"/>
  <c r="G68" i="83" s="1"/>
  <c r="O62" i="84"/>
  <c r="O71" i="84" s="1"/>
  <c r="W89" i="84"/>
  <c r="W92" i="84" s="1"/>
  <c r="W100" i="84" s="1"/>
  <c r="W113" i="84" s="1"/>
  <c r="W114" i="84" s="1"/>
  <c r="G252" i="63"/>
  <c r="G260" i="63" s="1"/>
  <c r="G273" i="63" s="1"/>
  <c r="G274" i="63" s="1"/>
  <c r="W242" i="83"/>
  <c r="W245" i="83" s="1"/>
  <c r="W253" i="83" s="1"/>
  <c r="W266" i="83" s="1"/>
  <c r="W267" i="83" s="1"/>
  <c r="S74" i="80"/>
  <c r="K89" i="84"/>
  <c r="K92" i="84" s="1"/>
  <c r="K100" i="84" s="1"/>
  <c r="K113" i="84" s="1"/>
  <c r="K114" i="84" s="1"/>
  <c r="K242" i="83"/>
  <c r="K245" i="83" s="1"/>
  <c r="K253" i="83" s="1"/>
  <c r="K266" i="83" s="1"/>
  <c r="K267" i="83" s="1"/>
  <c r="G140" i="45"/>
  <c r="M141" i="43"/>
  <c r="G252" i="42"/>
  <c r="G260" i="42" s="1"/>
  <c r="G273" i="42" s="1"/>
  <c r="G274" i="42" s="1"/>
  <c r="Q74" i="80"/>
  <c r="K99" i="3"/>
  <c r="K98" i="3" s="1"/>
  <c r="K258" i="42"/>
  <c r="K258" i="3"/>
  <c r="I40" i="1"/>
  <c r="I44" i="1" s="1"/>
  <c r="H40" i="1"/>
  <c r="H44" i="1" s="1"/>
  <c r="J37" i="1"/>
  <c r="J36" i="1"/>
  <c r="I107" i="45"/>
  <c r="I109" i="45" s="1"/>
  <c r="G140" i="38"/>
  <c r="K53" i="50"/>
  <c r="K50" i="50" s="1"/>
  <c r="K31" i="50" s="1"/>
  <c r="K30" i="50" s="1"/>
  <c r="K69" i="50" s="1"/>
  <c r="K74" i="50" s="1"/>
  <c r="Q62" i="84"/>
  <c r="Q71" i="84" s="1"/>
  <c r="K98" i="50"/>
  <c r="G140" i="40"/>
  <c r="G46" i="84"/>
  <c r="G49" i="84" s="1"/>
  <c r="L62" i="84"/>
  <c r="L72" i="84" s="1"/>
  <c r="H111" i="3"/>
  <c r="H114" i="3" s="1"/>
  <c r="V62" i="84"/>
  <c r="G252" i="41"/>
  <c r="G260" i="41" s="1"/>
  <c r="G273" i="41" s="1"/>
  <c r="G274" i="41" s="1"/>
  <c r="M242" i="83"/>
  <c r="M245" i="83" s="1"/>
  <c r="M253" i="83" s="1"/>
  <c r="M266" i="83" s="1"/>
  <c r="M267" i="83" s="1"/>
  <c r="M89" i="84"/>
  <c r="M92" i="84" s="1"/>
  <c r="M100" i="84" s="1"/>
  <c r="M113" i="84" s="1"/>
  <c r="M114" i="84" s="1"/>
  <c r="U72" i="84"/>
  <c r="U71" i="84"/>
  <c r="G252" i="47"/>
  <c r="G260" i="47" s="1"/>
  <c r="G273" i="47" s="1"/>
  <c r="G274" i="47" s="1"/>
  <c r="T89" i="84"/>
  <c r="T92" i="84" s="1"/>
  <c r="T100" i="84" s="1"/>
  <c r="T113" i="84" s="1"/>
  <c r="T114" i="84" s="1"/>
  <c r="T242" i="83"/>
  <c r="T245" i="83" s="1"/>
  <c r="T253" i="83" s="1"/>
  <c r="T266" i="83" s="1"/>
  <c r="T267" i="83" s="1"/>
  <c r="O72" i="84"/>
  <c r="G252" i="43"/>
  <c r="G260" i="43" s="1"/>
  <c r="G273" i="43" s="1"/>
  <c r="G274" i="43" s="1"/>
  <c r="P89" i="84"/>
  <c r="P92" i="84" s="1"/>
  <c r="P100" i="84" s="1"/>
  <c r="P113" i="84" s="1"/>
  <c r="P114" i="84" s="1"/>
  <c r="P242" i="83"/>
  <c r="P245" i="83" s="1"/>
  <c r="P253" i="83" s="1"/>
  <c r="P266" i="83" s="1"/>
  <c r="P267" i="83" s="1"/>
  <c r="S72" i="84"/>
  <c r="S71" i="84"/>
  <c r="H252" i="36"/>
  <c r="H260" i="36" s="1"/>
  <c r="H273" i="36" s="1"/>
  <c r="H274" i="36" s="1"/>
  <c r="K102" i="36"/>
  <c r="J74" i="36"/>
  <c r="J111" i="36"/>
  <c r="J114" i="36" s="1"/>
  <c r="J140" i="36" s="1"/>
  <c r="G252" i="36"/>
  <c r="G260" i="36" s="1"/>
  <c r="G273" i="36" s="1"/>
  <c r="G274" i="36" s="1"/>
  <c r="H89" i="84"/>
  <c r="H92" i="84" s="1"/>
  <c r="H100" i="84" s="1"/>
  <c r="H113" i="84" s="1"/>
  <c r="H114" i="84" s="1"/>
  <c r="H242" i="83"/>
  <c r="H245" i="83" s="1"/>
  <c r="H253" i="83" s="1"/>
  <c r="H266" i="83" s="1"/>
  <c r="H267" i="83" s="1"/>
  <c r="K111" i="36"/>
  <c r="K114" i="36" s="1"/>
  <c r="V73" i="80"/>
  <c r="R73" i="80"/>
  <c r="J74" i="80"/>
  <c r="J107" i="38"/>
  <c r="J109" i="38" s="1"/>
  <c r="J94" i="38"/>
  <c r="J69" i="38"/>
  <c r="J74" i="38" s="1"/>
  <c r="K70" i="40"/>
  <c r="K76" i="40"/>
  <c r="K75" i="40" s="1"/>
  <c r="K258" i="50"/>
  <c r="K107" i="48"/>
  <c r="K109" i="48" s="1"/>
  <c r="K140" i="48" s="1"/>
  <c r="K94" i="48"/>
  <c r="K69" i="48"/>
  <c r="K74" i="48" s="1"/>
  <c r="K71" i="49"/>
  <c r="K79" i="49" s="1"/>
  <c r="K99" i="49"/>
  <c r="K98" i="49"/>
  <c r="K94" i="50"/>
  <c r="K107" i="50"/>
  <c r="K109" i="50" s="1"/>
  <c r="K140" i="50" s="1"/>
  <c r="K94" i="38"/>
  <c r="K107" i="38"/>
  <c r="K109" i="38" s="1"/>
  <c r="K140" i="38" s="1"/>
  <c r="K69" i="38"/>
  <c r="K74" i="38" s="1"/>
  <c r="K70" i="38"/>
  <c r="K76" i="38"/>
  <c r="K75" i="38" s="1"/>
  <c r="K141" i="46"/>
  <c r="K249" i="46" s="1"/>
  <c r="K252" i="46" s="1"/>
  <c r="K258" i="36"/>
  <c r="K70" i="45"/>
  <c r="K76" i="45"/>
  <c r="K75" i="45" s="1"/>
  <c r="K53" i="44"/>
  <c r="K50" i="44" s="1"/>
  <c r="K31" i="44" s="1"/>
  <c r="K30" i="44" s="1"/>
  <c r="K258" i="39"/>
  <c r="K94" i="43"/>
  <c r="K107" i="43"/>
  <c r="K109" i="43" s="1"/>
  <c r="K140" i="43" s="1"/>
  <c r="L141" i="43" s="1"/>
  <c r="L249" i="43" s="1"/>
  <c r="K69" i="43"/>
  <c r="K74" i="43" s="1"/>
  <c r="K70" i="43"/>
  <c r="K76" i="43"/>
  <c r="K75" i="43" s="1"/>
  <c r="K258" i="48"/>
  <c r="K141" i="41"/>
  <c r="K249" i="41" s="1"/>
  <c r="K252" i="41" s="1"/>
  <c r="K260" i="41" s="1"/>
  <c r="K273" i="41" s="1"/>
  <c r="K274" i="41" s="1"/>
  <c r="K70" i="36"/>
  <c r="K76" i="36"/>
  <c r="K75" i="36" s="1"/>
  <c r="I141" i="41"/>
  <c r="I249" i="41" s="1"/>
  <c r="I252" i="41" s="1"/>
  <c r="I260" i="41" s="1"/>
  <c r="K107" i="40"/>
  <c r="K109" i="40" s="1"/>
  <c r="K140" i="40" s="1"/>
  <c r="K94" i="40"/>
  <c r="K69" i="40"/>
  <c r="K74" i="40" s="1"/>
  <c r="K107" i="45"/>
  <c r="K109" i="45" s="1"/>
  <c r="K140" i="45" s="1"/>
  <c r="K94" i="45"/>
  <c r="K69" i="45"/>
  <c r="K74" i="45" s="1"/>
  <c r="K71" i="44"/>
  <c r="K79" i="44" s="1"/>
  <c r="K99" i="44"/>
  <c r="K98" i="44"/>
  <c r="K94" i="37"/>
  <c r="K107" i="37"/>
  <c r="K109" i="37" s="1"/>
  <c r="K140" i="37" s="1"/>
  <c r="K69" i="37"/>
  <c r="K74" i="37" s="1"/>
  <c r="K76" i="50"/>
  <c r="K75" i="50" s="1"/>
  <c r="K70" i="50"/>
  <c r="K53" i="49"/>
  <c r="K50" i="49" s="1"/>
  <c r="K31" i="49" s="1"/>
  <c r="K30" i="49" s="1"/>
  <c r="K76" i="37"/>
  <c r="K75" i="37" s="1"/>
  <c r="K70" i="37"/>
  <c r="J98" i="38"/>
  <c r="J99" i="38"/>
  <c r="J71" i="38"/>
  <c r="J79" i="38" s="1"/>
  <c r="K258" i="43"/>
  <c r="K258" i="46"/>
  <c r="L135" i="82"/>
  <c r="I140" i="48"/>
  <c r="I141" i="48" s="1"/>
  <c r="I249" i="48" s="1"/>
  <c r="I252" i="48" s="1"/>
  <c r="I260" i="48" s="1"/>
  <c r="I273" i="48" s="1"/>
  <c r="I274" i="48" s="1"/>
  <c r="L73" i="80"/>
  <c r="L74" i="80"/>
  <c r="J140" i="73"/>
  <c r="J140" i="76"/>
  <c r="J140" i="69"/>
  <c r="J140" i="63"/>
  <c r="J140" i="42"/>
  <c r="K141" i="42" s="1"/>
  <c r="K249" i="42" s="1"/>
  <c r="K252" i="42" s="1"/>
  <c r="K260" i="42" s="1"/>
  <c r="K273" i="42" s="1"/>
  <c r="K274" i="42" s="1"/>
  <c r="H140" i="49"/>
  <c r="H141" i="49" s="1"/>
  <c r="H249" i="49" s="1"/>
  <c r="H252" i="49" s="1"/>
  <c r="H260" i="49" s="1"/>
  <c r="J140" i="71"/>
  <c r="J140" i="72"/>
  <c r="H140" i="37"/>
  <c r="H141" i="37" s="1"/>
  <c r="H249" i="37" s="1"/>
  <c r="H252" i="37" s="1"/>
  <c r="H260" i="37" s="1"/>
  <c r="H273" i="37" s="1"/>
  <c r="H274" i="37" s="1"/>
  <c r="P73" i="80"/>
  <c r="P74" i="80"/>
  <c r="J140" i="70"/>
  <c r="J141" i="41"/>
  <c r="J249" i="41" s="1"/>
  <c r="J252" i="41" s="1"/>
  <c r="J260" i="41" s="1"/>
  <c r="J140" i="75"/>
  <c r="K141" i="75" s="1"/>
  <c r="K249" i="75" s="1"/>
  <c r="K252" i="75" s="1"/>
  <c r="K260" i="75" s="1"/>
  <c r="K273" i="75" s="1"/>
  <c r="K274" i="75" s="1"/>
  <c r="J140" i="74"/>
  <c r="G140" i="50"/>
  <c r="G140" i="44"/>
  <c r="H74" i="3"/>
  <c r="H140" i="43"/>
  <c r="H141" i="43" s="1"/>
  <c r="H249" i="43" s="1"/>
  <c r="H252" i="43" s="1"/>
  <c r="H260" i="43" s="1"/>
  <c r="H273" i="43" s="1"/>
  <c r="H274" i="43" s="1"/>
  <c r="I141" i="46"/>
  <c r="I249" i="46" s="1"/>
  <c r="I252" i="46" s="1"/>
  <c r="I260" i="46" s="1"/>
  <c r="I273" i="46" s="1"/>
  <c r="I274" i="46" s="1"/>
  <c r="I76" i="45"/>
  <c r="I75" i="45" s="1"/>
  <c r="I107" i="40"/>
  <c r="I109" i="40" s="1"/>
  <c r="I94" i="45"/>
  <c r="I102" i="45" s="1"/>
  <c r="I94" i="38"/>
  <c r="J94" i="3"/>
  <c r="I102" i="38"/>
  <c r="H273" i="41"/>
  <c r="H274" i="41" s="1"/>
  <c r="J141" i="46"/>
  <c r="J249" i="46" s="1"/>
  <c r="J252" i="46" s="1"/>
  <c r="J260" i="46" s="1"/>
  <c r="J273" i="46" s="1"/>
  <c r="J274" i="46" s="1"/>
  <c r="I69" i="38"/>
  <c r="I74" i="38" s="1"/>
  <c r="I94" i="40"/>
  <c r="I102" i="40" s="1"/>
  <c r="I76" i="49"/>
  <c r="I75" i="49" s="1"/>
  <c r="I141" i="42"/>
  <c r="I249" i="42" s="1"/>
  <c r="I252" i="42" s="1"/>
  <c r="I260" i="42" s="1"/>
  <c r="I260" i="47"/>
  <c r="I273" i="47" s="1"/>
  <c r="I274" i="47" s="1"/>
  <c r="I114" i="45"/>
  <c r="I94" i="44"/>
  <c r="I102" i="44" s="1"/>
  <c r="J141" i="47"/>
  <c r="J249" i="47" s="1"/>
  <c r="J252" i="47" s="1"/>
  <c r="J260" i="47" s="1"/>
  <c r="J74" i="45"/>
  <c r="J114" i="45"/>
  <c r="J140" i="45" s="1"/>
  <c r="J114" i="50"/>
  <c r="J114" i="38"/>
  <c r="I74" i="43"/>
  <c r="I114" i="43"/>
  <c r="I140" i="43" s="1"/>
  <c r="I74" i="36"/>
  <c r="I114" i="36"/>
  <c r="I140" i="36" s="1"/>
  <c r="I74" i="39"/>
  <c r="I114" i="39"/>
  <c r="I140" i="39" s="1"/>
  <c r="I141" i="39" s="1"/>
  <c r="I249" i="39" s="1"/>
  <c r="I252" i="39" s="1"/>
  <c r="I260" i="39" s="1"/>
  <c r="I273" i="39" s="1"/>
  <c r="I274" i="39" s="1"/>
  <c r="H74" i="40"/>
  <c r="H114" i="40"/>
  <c r="J74" i="43"/>
  <c r="J114" i="43"/>
  <c r="J140" i="43" s="1"/>
  <c r="I74" i="37"/>
  <c r="I114" i="37"/>
  <c r="I140" i="37" s="1"/>
  <c r="J74" i="39"/>
  <c r="J114" i="39"/>
  <c r="J140" i="39" s="1"/>
  <c r="K141" i="39" s="1"/>
  <c r="K249" i="39" s="1"/>
  <c r="K252" i="39" s="1"/>
  <c r="K260" i="39" s="1"/>
  <c r="K273" i="39" s="1"/>
  <c r="K274" i="39" s="1"/>
  <c r="J74" i="49"/>
  <c r="J114" i="49"/>
  <c r="H74" i="38"/>
  <c r="H114" i="38"/>
  <c r="H140" i="38" s="1"/>
  <c r="H74" i="45"/>
  <c r="H114" i="45"/>
  <c r="J70" i="37"/>
  <c r="J74" i="48"/>
  <c r="J114" i="48"/>
  <c r="H74" i="44"/>
  <c r="H114" i="44"/>
  <c r="H140" i="44" s="1"/>
  <c r="I114" i="49"/>
  <c r="J114" i="40"/>
  <c r="I114" i="40"/>
  <c r="J70" i="50"/>
  <c r="J94" i="50"/>
  <c r="J102" i="50" s="1"/>
  <c r="J94" i="40"/>
  <c r="J102" i="40" s="1"/>
  <c r="I273" i="75"/>
  <c r="I274" i="75" s="1"/>
  <c r="I273" i="71"/>
  <c r="I274" i="71" s="1"/>
  <c r="J102" i="49"/>
  <c r="J102" i="38"/>
  <c r="J102" i="48"/>
  <c r="J107" i="40"/>
  <c r="J109" i="40" s="1"/>
  <c r="I94" i="3"/>
  <c r="J107" i="50"/>
  <c r="J109" i="50" s="1"/>
  <c r="J94" i="37"/>
  <c r="J102" i="37" s="1"/>
  <c r="I69" i="44"/>
  <c r="I107" i="3"/>
  <c r="I109" i="3" s="1"/>
  <c r="I94" i="49"/>
  <c r="I102" i="49" s="1"/>
  <c r="I107" i="49"/>
  <c r="I109" i="49" s="1"/>
  <c r="I28" i="1"/>
  <c r="I94" i="50"/>
  <c r="I102" i="50" s="1"/>
  <c r="J69" i="37"/>
  <c r="J69" i="3"/>
  <c r="J70" i="40"/>
  <c r="H28" i="1"/>
  <c r="I69" i="50"/>
  <c r="H273" i="42"/>
  <c r="H274" i="42" s="1"/>
  <c r="G171" i="44"/>
  <c r="G243" i="44"/>
  <c r="G10" i="44"/>
  <c r="G67" i="44"/>
  <c r="G171" i="71"/>
  <c r="G67" i="71"/>
  <c r="G10" i="71"/>
  <c r="G243" i="71"/>
  <c r="G171" i="36"/>
  <c r="G10" i="36"/>
  <c r="G243" i="36"/>
  <c r="G67" i="36"/>
  <c r="G171" i="41"/>
  <c r="G67" i="41"/>
  <c r="G10" i="41"/>
  <c r="G243" i="41"/>
  <c r="J70" i="44"/>
  <c r="J76" i="44"/>
  <c r="J75" i="44" s="1"/>
  <c r="I76" i="50"/>
  <c r="I75" i="50" s="1"/>
  <c r="I70" i="50"/>
  <c r="G171" i="39"/>
  <c r="G67" i="39"/>
  <c r="G243" i="39"/>
  <c r="G10" i="39"/>
  <c r="G171" i="45"/>
  <c r="G243" i="45"/>
  <c r="G67" i="45"/>
  <c r="G10" i="45"/>
  <c r="G171" i="70"/>
  <c r="G67" i="70"/>
  <c r="G10" i="70"/>
  <c r="G243" i="70"/>
  <c r="G171" i="50"/>
  <c r="G10" i="50"/>
  <c r="G243" i="50"/>
  <c r="G67" i="50"/>
  <c r="G171" i="73"/>
  <c r="G10" i="73"/>
  <c r="G243" i="73"/>
  <c r="G67" i="73"/>
  <c r="G171" i="3"/>
  <c r="G67" i="3"/>
  <c r="G243" i="3"/>
  <c r="G10" i="3"/>
  <c r="F16" i="1" s="1"/>
  <c r="G171" i="69"/>
  <c r="G243" i="69"/>
  <c r="G67" i="69"/>
  <c r="G10" i="69"/>
  <c r="G9" i="61"/>
  <c r="G168" i="61" s="1"/>
  <c r="H9" i="76"/>
  <c r="H9" i="75"/>
  <c r="H9" i="36"/>
  <c r="H9" i="43"/>
  <c r="H9" i="37"/>
  <c r="H9" i="50"/>
  <c r="H9" i="72"/>
  <c r="H9" i="73"/>
  <c r="H9" i="38"/>
  <c r="H9" i="49"/>
  <c r="H9" i="39"/>
  <c r="H9" i="48"/>
  <c r="M4" i="35"/>
  <c r="H9" i="74"/>
  <c r="H9" i="71"/>
  <c r="H9" i="40"/>
  <c r="H9" i="47"/>
  <c r="H9" i="41"/>
  <c r="H9" i="46"/>
  <c r="H9" i="69"/>
  <c r="H9" i="70"/>
  <c r="H9" i="63"/>
  <c r="H9" i="42"/>
  <c r="H9" i="45"/>
  <c r="H9" i="44"/>
  <c r="H9" i="3"/>
  <c r="G33" i="1" s="1"/>
  <c r="G59" i="1" s="1"/>
  <c r="G77" i="1" s="1"/>
  <c r="G102" i="1" s="1"/>
  <c r="G171" i="46"/>
  <c r="G10" i="46"/>
  <c r="G67" i="46"/>
  <c r="G243" i="46"/>
  <c r="I74" i="3"/>
  <c r="G171" i="63"/>
  <c r="G243" i="63"/>
  <c r="G67" i="63"/>
  <c r="G10" i="63"/>
  <c r="G171" i="40"/>
  <c r="G10" i="40"/>
  <c r="G67" i="40"/>
  <c r="G243" i="40"/>
  <c r="G171" i="42"/>
  <c r="G243" i="42"/>
  <c r="G67" i="42"/>
  <c r="G10" i="42"/>
  <c r="G171" i="72"/>
  <c r="G243" i="72"/>
  <c r="G67" i="72"/>
  <c r="G10" i="72"/>
  <c r="G171" i="49"/>
  <c r="G10" i="49"/>
  <c r="G67" i="49"/>
  <c r="G243" i="49"/>
  <c r="G171" i="75"/>
  <c r="G67" i="75"/>
  <c r="G10" i="75"/>
  <c r="G243" i="75"/>
  <c r="J107" i="44"/>
  <c r="J109" i="44" s="1"/>
  <c r="J94" i="44"/>
  <c r="J102" i="44" s="1"/>
  <c r="J69" i="44"/>
  <c r="J70" i="3"/>
  <c r="G171" i="47"/>
  <c r="G243" i="47"/>
  <c r="G67" i="47"/>
  <c r="G10" i="47"/>
  <c r="G171" i="37"/>
  <c r="G243" i="37"/>
  <c r="G10" i="37"/>
  <c r="G67" i="37"/>
  <c r="G171" i="74"/>
  <c r="G67" i="74"/>
  <c r="G10" i="74"/>
  <c r="G243" i="74"/>
  <c r="G171" i="38"/>
  <c r="G67" i="38"/>
  <c r="G10" i="38"/>
  <c r="G243" i="38"/>
  <c r="G171" i="43"/>
  <c r="G10" i="43"/>
  <c r="G243" i="43"/>
  <c r="G67" i="43"/>
  <c r="G171" i="48"/>
  <c r="G243" i="48"/>
  <c r="G67" i="48"/>
  <c r="G10" i="48"/>
  <c r="G171" i="76"/>
  <c r="G10" i="76"/>
  <c r="G67" i="76"/>
  <c r="G243" i="76"/>
  <c r="J344" i="60"/>
  <c r="I345" i="60"/>
  <c r="H273" i="48"/>
  <c r="H274" i="48" s="1"/>
  <c r="I291" i="60"/>
  <c r="J290" i="60"/>
  <c r="L252" i="43" l="1"/>
  <c r="L258" i="43"/>
  <c r="K107" i="3"/>
  <c r="K109" i="3" s="1"/>
  <c r="J41" i="1"/>
  <c r="L53" i="49"/>
  <c r="L50" i="49" s="1"/>
  <c r="L31" i="49" s="1"/>
  <c r="L30" i="49" s="1"/>
  <c r="K36" i="1"/>
  <c r="G105" i="83"/>
  <c r="G108" i="83" s="1"/>
  <c r="G134" i="83" s="1"/>
  <c r="L190" i="42"/>
  <c r="L254" i="42" s="1"/>
  <c r="L258" i="42" s="1"/>
  <c r="J79" i="49"/>
  <c r="J70" i="49"/>
  <c r="J76" i="49"/>
  <c r="J75" i="49" s="1"/>
  <c r="K69" i="3"/>
  <c r="K111" i="3" s="1"/>
  <c r="K114" i="3" s="1"/>
  <c r="L99" i="45"/>
  <c r="L252" i="47"/>
  <c r="L260" i="47" s="1"/>
  <c r="L273" i="47" s="1"/>
  <c r="L274" i="47" s="1"/>
  <c r="L141" i="48"/>
  <c r="L249" i="48" s="1"/>
  <c r="L252" i="48" s="1"/>
  <c r="L260" i="48" s="1"/>
  <c r="L273" i="48" s="1"/>
  <c r="L274" i="48" s="1"/>
  <c r="J40" i="1"/>
  <c r="L53" i="45"/>
  <c r="L50" i="45" s="1"/>
  <c r="L31" i="45" s="1"/>
  <c r="L30" i="45" s="1"/>
  <c r="G62" i="84"/>
  <c r="G72" i="84" s="1"/>
  <c r="I82" i="1"/>
  <c r="J79" i="1" s="1"/>
  <c r="L79" i="36"/>
  <c r="L76" i="36"/>
  <c r="L75" i="36" s="1"/>
  <c r="L70" i="36"/>
  <c r="L252" i="46"/>
  <c r="L260" i="46" s="1"/>
  <c r="L273" i="46" s="1"/>
  <c r="L274" i="46" s="1"/>
  <c r="L107" i="49"/>
  <c r="L109" i="49" s="1"/>
  <c r="L140" i="49" s="1"/>
  <c r="L94" i="49"/>
  <c r="L69" i="49"/>
  <c r="L74" i="49" s="1"/>
  <c r="L71" i="50"/>
  <c r="L98" i="50"/>
  <c r="L99" i="50"/>
  <c r="L76" i="45"/>
  <c r="L75" i="45" s="1"/>
  <c r="L70" i="45"/>
  <c r="L79" i="45"/>
  <c r="L190" i="37"/>
  <c r="L254" i="37" s="1"/>
  <c r="L258" i="37" s="1"/>
  <c r="L53" i="40"/>
  <c r="L50" i="40" s="1"/>
  <c r="L31" i="40" s="1"/>
  <c r="L30" i="40" s="1"/>
  <c r="L140" i="42"/>
  <c r="L141" i="42" s="1"/>
  <c r="L249" i="42" s="1"/>
  <c r="L252" i="42" s="1"/>
  <c r="L71" i="38"/>
  <c r="L98" i="38"/>
  <c r="L99" i="38"/>
  <c r="L76" i="49"/>
  <c r="L75" i="49" s="1"/>
  <c r="L70" i="49"/>
  <c r="L79" i="49"/>
  <c r="L53" i="38"/>
  <c r="L50" i="38" s="1"/>
  <c r="L31" i="38" s="1"/>
  <c r="L30" i="38" s="1"/>
  <c r="L76" i="48"/>
  <c r="L75" i="48" s="1"/>
  <c r="L70" i="48"/>
  <c r="L79" i="48"/>
  <c r="L107" i="36"/>
  <c r="L109" i="36" s="1"/>
  <c r="L140" i="36" s="1"/>
  <c r="L94" i="36"/>
  <c r="L69" i="36"/>
  <c r="L74" i="36" s="1"/>
  <c r="L53" i="50"/>
  <c r="L50" i="50" s="1"/>
  <c r="L31" i="50" s="1"/>
  <c r="L30" i="50" s="1"/>
  <c r="K41" i="1"/>
  <c r="L79" i="37"/>
  <c r="L76" i="37"/>
  <c r="L75" i="37" s="1"/>
  <c r="L70" i="37"/>
  <c r="J81" i="1"/>
  <c r="L98" i="3"/>
  <c r="L71" i="3"/>
  <c r="L99" i="3"/>
  <c r="L190" i="49"/>
  <c r="L254" i="49" s="1"/>
  <c r="L258" i="49" s="1"/>
  <c r="L94" i="44"/>
  <c r="L107" i="44"/>
  <c r="L109" i="44" s="1"/>
  <c r="L140" i="44" s="1"/>
  <c r="L69" i="44"/>
  <c r="L74" i="44" s="1"/>
  <c r="L190" i="3"/>
  <c r="L254" i="3" s="1"/>
  <c r="L76" i="44"/>
  <c r="L75" i="44" s="1"/>
  <c r="L79" i="44"/>
  <c r="L70" i="44"/>
  <c r="L53" i="3"/>
  <c r="L50" i="3" s="1"/>
  <c r="L31" i="3" s="1"/>
  <c r="L30" i="3" s="1"/>
  <c r="L190" i="38"/>
  <c r="L254" i="38" s="1"/>
  <c r="L258" i="38" s="1"/>
  <c r="K37" i="1"/>
  <c r="L107" i="37"/>
  <c r="L109" i="37" s="1"/>
  <c r="L140" i="37" s="1"/>
  <c r="L141" i="37" s="1"/>
  <c r="L249" i="37" s="1"/>
  <c r="L252" i="37" s="1"/>
  <c r="L260" i="37" s="1"/>
  <c r="L273" i="37" s="1"/>
  <c r="L274" i="37" s="1"/>
  <c r="L94" i="37"/>
  <c r="L69" i="37"/>
  <c r="L74" i="37" s="1"/>
  <c r="L99" i="40"/>
  <c r="L98" i="40"/>
  <c r="L71" i="40"/>
  <c r="L107" i="45"/>
  <c r="L109" i="45" s="1"/>
  <c r="L140" i="45" s="1"/>
  <c r="L141" i="45" s="1"/>
  <c r="L249" i="45" s="1"/>
  <c r="L252" i="45" s="1"/>
  <c r="L260" i="45" s="1"/>
  <c r="L273" i="45" s="1"/>
  <c r="L274" i="45" s="1"/>
  <c r="L94" i="45"/>
  <c r="L69" i="45"/>
  <c r="L74" i="45" s="1"/>
  <c r="L258" i="39"/>
  <c r="L260" i="39" s="1"/>
  <c r="L273" i="39" s="1"/>
  <c r="L274" i="39" s="1"/>
  <c r="H140" i="3"/>
  <c r="H62" i="1"/>
  <c r="K76" i="3"/>
  <c r="K75" i="3" s="1"/>
  <c r="K79" i="3"/>
  <c r="K95" i="3" s="1"/>
  <c r="K102" i="3" s="1"/>
  <c r="K62" i="84" s="1"/>
  <c r="K72" i="84" s="1"/>
  <c r="I70" i="3"/>
  <c r="I79" i="3"/>
  <c r="I95" i="3" s="1"/>
  <c r="I102" i="3" s="1"/>
  <c r="J76" i="3"/>
  <c r="J75" i="3" s="1"/>
  <c r="J79" i="3"/>
  <c r="J95" i="3" s="1"/>
  <c r="J102" i="3" s="1"/>
  <c r="J62" i="84" s="1"/>
  <c r="J71" i="84" s="1"/>
  <c r="G140" i="3"/>
  <c r="G252" i="3" s="1"/>
  <c r="G260" i="3" s="1"/>
  <c r="G273" i="3" s="1"/>
  <c r="G274" i="3" s="1"/>
  <c r="J111" i="3"/>
  <c r="J114" i="3" s="1"/>
  <c r="N89" i="84"/>
  <c r="N92" i="84" s="1"/>
  <c r="N100" i="84" s="1"/>
  <c r="N113" i="84" s="1"/>
  <c r="N114" i="84" s="1"/>
  <c r="N242" i="83"/>
  <c r="N245" i="83" s="1"/>
  <c r="N253" i="83" s="1"/>
  <c r="N266" i="83" s="1"/>
  <c r="N267" i="83" s="1"/>
  <c r="Q72" i="84"/>
  <c r="L71" i="84"/>
  <c r="J28" i="1"/>
  <c r="V71" i="84"/>
  <c r="V72" i="84"/>
  <c r="G252" i="50"/>
  <c r="G260" i="50" s="1"/>
  <c r="G273" i="50" s="1"/>
  <c r="G274" i="50" s="1"/>
  <c r="Q89" i="84"/>
  <c r="Q92" i="84" s="1"/>
  <c r="Q100" i="84" s="1"/>
  <c r="Q113" i="84" s="1"/>
  <c r="Q114" i="84" s="1"/>
  <c r="Q242" i="83"/>
  <c r="Q245" i="83" s="1"/>
  <c r="Q253" i="83" s="1"/>
  <c r="Q266" i="83" s="1"/>
  <c r="Q267" i="83" s="1"/>
  <c r="G252" i="45"/>
  <c r="G260" i="45" s="1"/>
  <c r="G273" i="45" s="1"/>
  <c r="G274" i="45" s="1"/>
  <c r="V242" i="83"/>
  <c r="V245" i="83" s="1"/>
  <c r="V253" i="83" s="1"/>
  <c r="V266" i="83" s="1"/>
  <c r="V267" i="83" s="1"/>
  <c r="V89" i="84"/>
  <c r="V92" i="84" s="1"/>
  <c r="V100" i="84" s="1"/>
  <c r="V113" i="84" s="1"/>
  <c r="V114" i="84" s="1"/>
  <c r="G252" i="37"/>
  <c r="G260" i="37" s="1"/>
  <c r="G273" i="37" s="1"/>
  <c r="G274" i="37" s="1"/>
  <c r="I89" i="84"/>
  <c r="I92" i="84" s="1"/>
  <c r="I100" i="84" s="1"/>
  <c r="I113" i="84" s="1"/>
  <c r="I114" i="84" s="1"/>
  <c r="I242" i="83"/>
  <c r="I245" i="83" s="1"/>
  <c r="I253" i="83" s="1"/>
  <c r="I266" i="83" s="1"/>
  <c r="I267" i="83" s="1"/>
  <c r="G252" i="49"/>
  <c r="G260" i="49" s="1"/>
  <c r="G273" i="49" s="1"/>
  <c r="G274" i="49" s="1"/>
  <c r="R242" i="83"/>
  <c r="R245" i="83" s="1"/>
  <c r="R253" i="83" s="1"/>
  <c r="R266" i="83" s="1"/>
  <c r="R267" i="83" s="1"/>
  <c r="R89" i="84"/>
  <c r="R92" i="84" s="1"/>
  <c r="R100" i="84" s="1"/>
  <c r="R113" i="84" s="1"/>
  <c r="R114" i="84" s="1"/>
  <c r="G252" i="40"/>
  <c r="G260" i="40" s="1"/>
  <c r="G273" i="40" s="1"/>
  <c r="G274" i="40" s="1"/>
  <c r="L89" i="84"/>
  <c r="L92" i="84" s="1"/>
  <c r="L100" i="84" s="1"/>
  <c r="L113" i="84" s="1"/>
  <c r="L114" i="84" s="1"/>
  <c r="L242" i="83"/>
  <c r="L245" i="83" s="1"/>
  <c r="L253" i="83" s="1"/>
  <c r="L266" i="83" s="1"/>
  <c r="L267" i="83" s="1"/>
  <c r="G252" i="44"/>
  <c r="G260" i="44" s="1"/>
  <c r="G273" i="44" s="1"/>
  <c r="G274" i="44" s="1"/>
  <c r="O89" i="84"/>
  <c r="O92" i="84" s="1"/>
  <c r="O100" i="84" s="1"/>
  <c r="O113" i="84" s="1"/>
  <c r="O114" i="84" s="1"/>
  <c r="O242" i="83"/>
  <c r="O245" i="83" s="1"/>
  <c r="O253" i="83" s="1"/>
  <c r="O266" i="83" s="1"/>
  <c r="O267" i="83" s="1"/>
  <c r="G252" i="48"/>
  <c r="G260" i="48" s="1"/>
  <c r="G273" i="48" s="1"/>
  <c r="G274" i="48" s="1"/>
  <c r="S242" i="83"/>
  <c r="S245" i="83" s="1"/>
  <c r="S253" i="83" s="1"/>
  <c r="S266" i="83" s="1"/>
  <c r="S267" i="83" s="1"/>
  <c r="S89" i="84"/>
  <c r="S92" i="84" s="1"/>
  <c r="S100" i="84" s="1"/>
  <c r="S113" i="84" s="1"/>
  <c r="S114" i="84" s="1"/>
  <c r="G252" i="38"/>
  <c r="G260" i="38" s="1"/>
  <c r="G273" i="38" s="1"/>
  <c r="G274" i="38" s="1"/>
  <c r="J242" i="83"/>
  <c r="J245" i="83" s="1"/>
  <c r="J253" i="83" s="1"/>
  <c r="J266" i="83" s="1"/>
  <c r="J267" i="83" s="1"/>
  <c r="J89" i="84"/>
  <c r="J92" i="84" s="1"/>
  <c r="J100" i="84" s="1"/>
  <c r="J113" i="84" s="1"/>
  <c r="J114" i="84" s="1"/>
  <c r="G252" i="46"/>
  <c r="G260" i="46" s="1"/>
  <c r="G273" i="46" s="1"/>
  <c r="G274" i="46" s="1"/>
  <c r="U242" i="83"/>
  <c r="U245" i="83" s="1"/>
  <c r="U253" i="83" s="1"/>
  <c r="U266" i="83" s="1"/>
  <c r="U267" i="83" s="1"/>
  <c r="U89" i="84"/>
  <c r="U92" i="84" s="1"/>
  <c r="U100" i="84" s="1"/>
  <c r="U113" i="84" s="1"/>
  <c r="U114" i="84" s="1"/>
  <c r="K140" i="36"/>
  <c r="M141" i="45"/>
  <c r="K74" i="3"/>
  <c r="I140" i="45"/>
  <c r="J141" i="45" s="1"/>
  <c r="J249" i="45" s="1"/>
  <c r="J252" i="45" s="1"/>
  <c r="J260" i="45" s="1"/>
  <c r="J141" i="42"/>
  <c r="J249" i="42" s="1"/>
  <c r="J252" i="42" s="1"/>
  <c r="J260" i="42" s="1"/>
  <c r="J273" i="42" s="1"/>
  <c r="J274" i="42" s="1"/>
  <c r="I140" i="40"/>
  <c r="J141" i="76"/>
  <c r="J249" i="76" s="1"/>
  <c r="J252" i="76" s="1"/>
  <c r="J260" i="76" s="1"/>
  <c r="J273" i="76" s="1"/>
  <c r="J274" i="76" s="1"/>
  <c r="K141" i="76"/>
  <c r="K249" i="76" s="1"/>
  <c r="K252" i="76" s="1"/>
  <c r="K260" i="76" s="1"/>
  <c r="K273" i="76" s="1"/>
  <c r="K274" i="76" s="1"/>
  <c r="J70" i="38"/>
  <c r="J76" i="38"/>
  <c r="J75" i="38" s="1"/>
  <c r="J141" i="74"/>
  <c r="J249" i="74" s="1"/>
  <c r="J252" i="74" s="1"/>
  <c r="J260" i="74" s="1"/>
  <c r="J273" i="74" s="1"/>
  <c r="J274" i="74" s="1"/>
  <c r="K141" i="74"/>
  <c r="K249" i="74" s="1"/>
  <c r="K252" i="74" s="1"/>
  <c r="K260" i="74" s="1"/>
  <c r="K273" i="74" s="1"/>
  <c r="K274" i="74" s="1"/>
  <c r="J141" i="70"/>
  <c r="J249" i="70" s="1"/>
  <c r="J252" i="70" s="1"/>
  <c r="J260" i="70" s="1"/>
  <c r="J273" i="70" s="1"/>
  <c r="J274" i="70" s="1"/>
  <c r="K141" i="70"/>
  <c r="K249" i="70" s="1"/>
  <c r="K252" i="70" s="1"/>
  <c r="K260" i="70" s="1"/>
  <c r="K273" i="70" s="1"/>
  <c r="K274" i="70" s="1"/>
  <c r="J141" i="72"/>
  <c r="J249" i="72" s="1"/>
  <c r="J252" i="72" s="1"/>
  <c r="J260" i="72" s="1"/>
  <c r="J273" i="72" s="1"/>
  <c r="J274" i="72" s="1"/>
  <c r="K141" i="72"/>
  <c r="K249" i="72" s="1"/>
  <c r="K252" i="72" s="1"/>
  <c r="K260" i="72" s="1"/>
  <c r="K273" i="72" s="1"/>
  <c r="K274" i="72" s="1"/>
  <c r="J141" i="73"/>
  <c r="J249" i="73" s="1"/>
  <c r="J252" i="73" s="1"/>
  <c r="J260" i="73" s="1"/>
  <c r="J273" i="73" s="1"/>
  <c r="J274" i="73" s="1"/>
  <c r="K141" i="73"/>
  <c r="K249" i="73" s="1"/>
  <c r="K252" i="73" s="1"/>
  <c r="K260" i="73" s="1"/>
  <c r="K273" i="73" s="1"/>
  <c r="K274" i="73" s="1"/>
  <c r="K94" i="49"/>
  <c r="K107" i="49"/>
  <c r="K109" i="49" s="1"/>
  <c r="K140" i="49" s="1"/>
  <c r="K69" i="49"/>
  <c r="K74" i="49" s="1"/>
  <c r="J141" i="71"/>
  <c r="J249" i="71" s="1"/>
  <c r="J252" i="71" s="1"/>
  <c r="J260" i="71" s="1"/>
  <c r="J273" i="71" s="1"/>
  <c r="J274" i="71" s="1"/>
  <c r="K141" i="71"/>
  <c r="K249" i="71" s="1"/>
  <c r="K252" i="71" s="1"/>
  <c r="K260" i="71" s="1"/>
  <c r="K273" i="71" s="1"/>
  <c r="K274" i="71" s="1"/>
  <c r="J141" i="63"/>
  <c r="J249" i="63" s="1"/>
  <c r="J252" i="63" s="1"/>
  <c r="J260" i="63" s="1"/>
  <c r="J273" i="63" s="1"/>
  <c r="J274" i="63" s="1"/>
  <c r="K141" i="63"/>
  <c r="K249" i="63" s="1"/>
  <c r="K252" i="63" s="1"/>
  <c r="K260" i="63" s="1"/>
  <c r="K273" i="63" s="1"/>
  <c r="K274" i="63" s="1"/>
  <c r="K141" i="45"/>
  <c r="K249" i="45" s="1"/>
  <c r="K252" i="45" s="1"/>
  <c r="K260" i="45" s="1"/>
  <c r="K273" i="45" s="1"/>
  <c r="K274" i="45" s="1"/>
  <c r="K94" i="44"/>
  <c r="K107" i="44"/>
  <c r="K109" i="44" s="1"/>
  <c r="K140" i="44" s="1"/>
  <c r="L141" i="44" s="1"/>
  <c r="L249" i="44" s="1"/>
  <c r="L252" i="44" s="1"/>
  <c r="L260" i="44" s="1"/>
  <c r="L273" i="44" s="1"/>
  <c r="L274" i="44" s="1"/>
  <c r="K69" i="44"/>
  <c r="K74" i="44" s="1"/>
  <c r="K260" i="46"/>
  <c r="K273" i="46" s="1"/>
  <c r="K274" i="46" s="1"/>
  <c r="K76" i="49"/>
  <c r="K75" i="49" s="1"/>
  <c r="K70" i="49"/>
  <c r="J141" i="75"/>
  <c r="J249" i="75" s="1"/>
  <c r="J252" i="75" s="1"/>
  <c r="J260" i="75" s="1"/>
  <c r="J273" i="75" s="1"/>
  <c r="J274" i="75" s="1"/>
  <c r="J141" i="69"/>
  <c r="J249" i="69" s="1"/>
  <c r="J252" i="69" s="1"/>
  <c r="J260" i="69" s="1"/>
  <c r="J273" i="69" s="1"/>
  <c r="J274" i="69" s="1"/>
  <c r="K141" i="69"/>
  <c r="K249" i="69" s="1"/>
  <c r="K252" i="69" s="1"/>
  <c r="K260" i="69" s="1"/>
  <c r="K273" i="69" s="1"/>
  <c r="K274" i="69" s="1"/>
  <c r="K76" i="44"/>
  <c r="K75" i="44" s="1"/>
  <c r="K70" i="44"/>
  <c r="K141" i="43"/>
  <c r="K249" i="43" s="1"/>
  <c r="K252" i="43" s="1"/>
  <c r="K260" i="43" s="1"/>
  <c r="K273" i="43" s="1"/>
  <c r="K274" i="43" s="1"/>
  <c r="J140" i="38"/>
  <c r="K141" i="38" s="1"/>
  <c r="K249" i="38" s="1"/>
  <c r="K252" i="38" s="1"/>
  <c r="K260" i="38" s="1"/>
  <c r="K273" i="38" s="1"/>
  <c r="K274" i="38" s="1"/>
  <c r="H141" i="50"/>
  <c r="H249" i="50" s="1"/>
  <c r="H252" i="50" s="1"/>
  <c r="H260" i="50" s="1"/>
  <c r="H273" i="50" s="1"/>
  <c r="H274" i="50" s="1"/>
  <c r="J140" i="48"/>
  <c r="K141" i="48" s="1"/>
  <c r="K249" i="48" s="1"/>
  <c r="K252" i="48" s="1"/>
  <c r="K260" i="48" s="1"/>
  <c r="K273" i="48" s="1"/>
  <c r="K274" i="48" s="1"/>
  <c r="J140" i="49"/>
  <c r="I140" i="49"/>
  <c r="I141" i="49" s="1"/>
  <c r="I249" i="49" s="1"/>
  <c r="I252" i="49" s="1"/>
  <c r="I260" i="49" s="1"/>
  <c r="J140" i="40"/>
  <c r="K141" i="40" s="1"/>
  <c r="K249" i="40" s="1"/>
  <c r="K252" i="40" s="1"/>
  <c r="K260" i="40" s="1"/>
  <c r="K273" i="40" s="1"/>
  <c r="K274" i="40" s="1"/>
  <c r="J140" i="50"/>
  <c r="K141" i="50" s="1"/>
  <c r="K249" i="50" s="1"/>
  <c r="K252" i="50" s="1"/>
  <c r="K260" i="50" s="1"/>
  <c r="K273" i="50" s="1"/>
  <c r="K274" i="50" s="1"/>
  <c r="H140" i="45"/>
  <c r="H141" i="45" s="1"/>
  <c r="H249" i="45" s="1"/>
  <c r="H252" i="45" s="1"/>
  <c r="H260" i="45" s="1"/>
  <c r="H273" i="45" s="1"/>
  <c r="H274" i="45" s="1"/>
  <c r="H140" i="40"/>
  <c r="H141" i="40" s="1"/>
  <c r="H249" i="40" s="1"/>
  <c r="H252" i="40" s="1"/>
  <c r="H260" i="40" s="1"/>
  <c r="H273" i="40" s="1"/>
  <c r="H274" i="40" s="1"/>
  <c r="H141" i="38"/>
  <c r="H249" i="38" s="1"/>
  <c r="H252" i="38" s="1"/>
  <c r="H260" i="38" s="1"/>
  <c r="H273" i="38" s="1"/>
  <c r="H274" i="38" s="1"/>
  <c r="H141" i="44"/>
  <c r="H249" i="44" s="1"/>
  <c r="H252" i="44" s="1"/>
  <c r="H260" i="44" s="1"/>
  <c r="I273" i="41"/>
  <c r="I274" i="41" s="1"/>
  <c r="I114" i="38"/>
  <c r="J273" i="41"/>
  <c r="J274" i="41" s="1"/>
  <c r="I273" i="42"/>
  <c r="I274" i="42" s="1"/>
  <c r="J141" i="43"/>
  <c r="J249" i="43" s="1"/>
  <c r="J252" i="43" s="1"/>
  <c r="J260" i="43" s="1"/>
  <c r="I141" i="37"/>
  <c r="I249" i="37" s="1"/>
  <c r="I252" i="37" s="1"/>
  <c r="I260" i="37" s="1"/>
  <c r="I273" i="37" s="1"/>
  <c r="I274" i="37" s="1"/>
  <c r="I141" i="36"/>
  <c r="I249" i="36" s="1"/>
  <c r="J141" i="36"/>
  <c r="J249" i="36" s="1"/>
  <c r="I74" i="50"/>
  <c r="I114" i="50"/>
  <c r="J74" i="3"/>
  <c r="I74" i="44"/>
  <c r="I114" i="44"/>
  <c r="I140" i="44" s="1"/>
  <c r="J74" i="37"/>
  <c r="J114" i="37"/>
  <c r="H273" i="49"/>
  <c r="H274" i="49" s="1"/>
  <c r="J74" i="44"/>
  <c r="J114" i="44"/>
  <c r="J140" i="44" s="1"/>
  <c r="J141" i="39"/>
  <c r="J249" i="39" s="1"/>
  <c r="J252" i="39" s="1"/>
  <c r="J260" i="39" s="1"/>
  <c r="J273" i="39" s="1"/>
  <c r="J274" i="39" s="1"/>
  <c r="I141" i="43"/>
  <c r="I249" i="43" s="1"/>
  <c r="I252" i="43" s="1"/>
  <c r="I260" i="43" s="1"/>
  <c r="I273" i="43" s="1"/>
  <c r="I274" i="43" s="1"/>
  <c r="H171" i="42"/>
  <c r="H243" i="42"/>
  <c r="H10" i="42"/>
  <c r="H67" i="42"/>
  <c r="H171" i="46"/>
  <c r="H67" i="46"/>
  <c r="H243" i="46"/>
  <c r="H10" i="46"/>
  <c r="H171" i="71"/>
  <c r="H67" i="71"/>
  <c r="H10" i="71"/>
  <c r="H243" i="71"/>
  <c r="H171" i="39"/>
  <c r="H243" i="39"/>
  <c r="H10" i="39"/>
  <c r="H67" i="39"/>
  <c r="H171" i="72"/>
  <c r="H243" i="72"/>
  <c r="H67" i="72"/>
  <c r="H10" i="72"/>
  <c r="H171" i="36"/>
  <c r="H10" i="36"/>
  <c r="H243" i="36"/>
  <c r="H67" i="36"/>
  <c r="J273" i="47"/>
  <c r="J274" i="47" s="1"/>
  <c r="H171" i="3"/>
  <c r="H10" i="3"/>
  <c r="G16" i="1" s="1"/>
  <c r="H67" i="3"/>
  <c r="H243" i="3"/>
  <c r="H171" i="63"/>
  <c r="H10" i="63"/>
  <c r="H67" i="63"/>
  <c r="H243" i="63"/>
  <c r="H171" i="41"/>
  <c r="H243" i="41"/>
  <c r="H10" i="41"/>
  <c r="H67" i="41"/>
  <c r="H171" i="74"/>
  <c r="H67" i="74"/>
  <c r="H10" i="74"/>
  <c r="H243" i="74"/>
  <c r="H171" i="49"/>
  <c r="H243" i="49"/>
  <c r="H10" i="49"/>
  <c r="H67" i="49"/>
  <c r="H171" i="50"/>
  <c r="H10" i="50"/>
  <c r="H243" i="50"/>
  <c r="H67" i="50"/>
  <c r="H171" i="75"/>
  <c r="H67" i="75"/>
  <c r="H10" i="75"/>
  <c r="H243" i="75"/>
  <c r="H171" i="44"/>
  <c r="H67" i="44"/>
  <c r="H243" i="44"/>
  <c r="H10" i="44"/>
  <c r="H171" i="70"/>
  <c r="H10" i="70"/>
  <c r="H67" i="70"/>
  <c r="H243" i="70"/>
  <c r="H171" i="47"/>
  <c r="H67" i="47"/>
  <c r="H10" i="47"/>
  <c r="H243" i="47"/>
  <c r="N4" i="35"/>
  <c r="O4" i="35" s="1"/>
  <c r="H9" i="61"/>
  <c r="H168" i="61" s="1"/>
  <c r="I9" i="63"/>
  <c r="I9" i="38"/>
  <c r="I9" i="71"/>
  <c r="I9" i="74"/>
  <c r="I9" i="47"/>
  <c r="I9" i="37"/>
  <c r="I9" i="72"/>
  <c r="I9" i="75"/>
  <c r="I9" i="69"/>
  <c r="I9" i="48"/>
  <c r="I9" i="43"/>
  <c r="I9" i="39"/>
  <c r="I9" i="42"/>
  <c r="I9" i="36"/>
  <c r="I9" i="70"/>
  <c r="I9" i="50"/>
  <c r="I9" i="46"/>
  <c r="I9" i="44"/>
  <c r="I9" i="76"/>
  <c r="I9" i="49"/>
  <c r="I9" i="41"/>
  <c r="I9" i="40"/>
  <c r="I9" i="73"/>
  <c r="I9" i="45"/>
  <c r="I9" i="3"/>
  <c r="H33" i="1" s="1"/>
  <c r="H59" i="1" s="1"/>
  <c r="H77" i="1" s="1"/>
  <c r="H102" i="1" s="1"/>
  <c r="H171" i="38"/>
  <c r="H10" i="38"/>
  <c r="H243" i="38"/>
  <c r="H67" i="38"/>
  <c r="H171" i="37"/>
  <c r="H10" i="37"/>
  <c r="H67" i="37"/>
  <c r="H243" i="37"/>
  <c r="H171" i="76"/>
  <c r="H10" i="76"/>
  <c r="H243" i="76"/>
  <c r="H67" i="76"/>
  <c r="H171" i="45"/>
  <c r="H67" i="45"/>
  <c r="H243" i="45"/>
  <c r="H10" i="45"/>
  <c r="H171" i="69"/>
  <c r="H243" i="69"/>
  <c r="H67" i="69"/>
  <c r="H10" i="69"/>
  <c r="H171" i="40"/>
  <c r="H243" i="40"/>
  <c r="H10" i="40"/>
  <c r="H67" i="40"/>
  <c r="H171" i="48"/>
  <c r="H67" i="48"/>
  <c r="H10" i="48"/>
  <c r="H243" i="48"/>
  <c r="H171" i="73"/>
  <c r="H10" i="73"/>
  <c r="H67" i="73"/>
  <c r="H243" i="73"/>
  <c r="H171" i="43"/>
  <c r="H243" i="43"/>
  <c r="H10" i="43"/>
  <c r="H67" i="43"/>
  <c r="I346" i="60"/>
  <c r="J345" i="60"/>
  <c r="J291" i="60"/>
  <c r="I292" i="60"/>
  <c r="J44" i="1" l="1"/>
  <c r="J82" i="1"/>
  <c r="G71" i="84"/>
  <c r="I62" i="1"/>
  <c r="L141" i="49"/>
  <c r="L249" i="49" s="1"/>
  <c r="L252" i="49" s="1"/>
  <c r="L260" i="49" s="1"/>
  <c r="L273" i="49" s="1"/>
  <c r="L274" i="49" s="1"/>
  <c r="L260" i="43"/>
  <c r="L273" i="43" s="1"/>
  <c r="L274" i="43" s="1"/>
  <c r="L260" i="42"/>
  <c r="L273" i="42" s="1"/>
  <c r="L274" i="42" s="1"/>
  <c r="L76" i="38"/>
  <c r="L75" i="38" s="1"/>
  <c r="L79" i="38"/>
  <c r="L70" i="38"/>
  <c r="J62" i="1"/>
  <c r="K79" i="1"/>
  <c r="K82" i="1" s="1"/>
  <c r="K62" i="1" s="1"/>
  <c r="L258" i="3"/>
  <c r="K40" i="1"/>
  <c r="K44" i="1" s="1"/>
  <c r="L107" i="38"/>
  <c r="L109" i="38" s="1"/>
  <c r="L140" i="38" s="1"/>
  <c r="L141" i="38" s="1"/>
  <c r="L249" i="38" s="1"/>
  <c r="L252" i="38" s="1"/>
  <c r="L260" i="38" s="1"/>
  <c r="L273" i="38" s="1"/>
  <c r="L274" i="38" s="1"/>
  <c r="L94" i="38"/>
  <c r="L69" i="38"/>
  <c r="L74" i="38" s="1"/>
  <c r="L70" i="50"/>
  <c r="L76" i="50"/>
  <c r="L75" i="50" s="1"/>
  <c r="L79" i="50"/>
  <c r="K28" i="1"/>
  <c r="L94" i="3"/>
  <c r="L69" i="3"/>
  <c r="L107" i="3"/>
  <c r="L109" i="3" s="1"/>
  <c r="J72" i="84"/>
  <c r="L79" i="40"/>
  <c r="L76" i="40"/>
  <c r="L75" i="40" s="1"/>
  <c r="L70" i="40"/>
  <c r="L94" i="50"/>
  <c r="L107" i="50"/>
  <c r="L109" i="50" s="1"/>
  <c r="L140" i="50" s="1"/>
  <c r="L141" i="50" s="1"/>
  <c r="L249" i="50" s="1"/>
  <c r="L252" i="50" s="1"/>
  <c r="L260" i="50" s="1"/>
  <c r="L273" i="50" s="1"/>
  <c r="L274" i="50" s="1"/>
  <c r="L69" i="50"/>
  <c r="L74" i="50" s="1"/>
  <c r="L107" i="40"/>
  <c r="L109" i="40" s="1"/>
  <c r="L140" i="40" s="1"/>
  <c r="L141" i="40" s="1"/>
  <c r="L249" i="40" s="1"/>
  <c r="L252" i="40" s="1"/>
  <c r="L260" i="40" s="1"/>
  <c r="L273" i="40" s="1"/>
  <c r="L274" i="40" s="1"/>
  <c r="L94" i="40"/>
  <c r="L69" i="40"/>
  <c r="L74" i="40" s="1"/>
  <c r="L76" i="3"/>
  <c r="L75" i="3" s="1"/>
  <c r="L70" i="3"/>
  <c r="L79" i="3"/>
  <c r="L95" i="3" s="1"/>
  <c r="K141" i="36"/>
  <c r="K249" i="36" s="1"/>
  <c r="K252" i="36" s="1"/>
  <c r="K260" i="36" s="1"/>
  <c r="K273" i="36" s="1"/>
  <c r="K274" i="36" s="1"/>
  <c r="L141" i="36"/>
  <c r="L249" i="36" s="1"/>
  <c r="L252" i="36" s="1"/>
  <c r="L260" i="36" s="1"/>
  <c r="L273" i="36" s="1"/>
  <c r="L274" i="36" s="1"/>
  <c r="K140" i="3"/>
  <c r="I62" i="84"/>
  <c r="I140" i="3"/>
  <c r="I141" i="3" s="1"/>
  <c r="I249" i="3" s="1"/>
  <c r="I252" i="3" s="1"/>
  <c r="I260" i="3" s="1"/>
  <c r="I273" i="3" s="1"/>
  <c r="I274" i="3" s="1"/>
  <c r="J140" i="3"/>
  <c r="F35" i="1"/>
  <c r="F38" i="1" s="1"/>
  <c r="F46" i="1" s="1"/>
  <c r="F53" i="1" s="1"/>
  <c r="G89" i="84"/>
  <c r="G92" i="84" s="1"/>
  <c r="G100" i="84" s="1"/>
  <c r="G113" i="84" s="1"/>
  <c r="G114" i="84" s="1"/>
  <c r="G242" i="83"/>
  <c r="G245" i="83" s="1"/>
  <c r="G253" i="83" s="1"/>
  <c r="G266" i="83" s="1"/>
  <c r="G267" i="83" s="1"/>
  <c r="H141" i="3"/>
  <c r="H249" i="3" s="1"/>
  <c r="H252" i="3" s="1"/>
  <c r="H260" i="3" s="1"/>
  <c r="H273" i="3" s="1"/>
  <c r="H274" i="3" s="1"/>
  <c r="K71" i="84"/>
  <c r="J252" i="36"/>
  <c r="J260" i="36" s="1"/>
  <c r="J273" i="36" s="1"/>
  <c r="J274" i="36" s="1"/>
  <c r="I252" i="36"/>
  <c r="I260" i="36" s="1"/>
  <c r="I273" i="36" s="1"/>
  <c r="I274" i="36" s="1"/>
  <c r="K9" i="37"/>
  <c r="K9" i="49"/>
  <c r="K9" i="3"/>
  <c r="J33" i="1" s="1"/>
  <c r="J59" i="1" s="1"/>
  <c r="J77" i="1" s="1"/>
  <c r="J102" i="1" s="1"/>
  <c r="K9" i="73"/>
  <c r="K9" i="50"/>
  <c r="K9" i="36"/>
  <c r="K9" i="41"/>
  <c r="K9" i="48"/>
  <c r="K9" i="46"/>
  <c r="K9" i="71"/>
  <c r="K9" i="38"/>
  <c r="K9" i="74"/>
  <c r="K9" i="47"/>
  <c r="K9" i="40"/>
  <c r="K9" i="69"/>
  <c r="K9" i="76"/>
  <c r="K9" i="70"/>
  <c r="K9" i="43"/>
  <c r="K9" i="72"/>
  <c r="K9" i="39"/>
  <c r="K9" i="42"/>
  <c r="K9" i="75"/>
  <c r="K9" i="44"/>
  <c r="K9" i="63"/>
  <c r="K9" i="45"/>
  <c r="J141" i="48"/>
  <c r="J249" i="48" s="1"/>
  <c r="J252" i="48" s="1"/>
  <c r="J260" i="48" s="1"/>
  <c r="J273" i="48" s="1"/>
  <c r="J274" i="48" s="1"/>
  <c r="K141" i="49"/>
  <c r="K249" i="49" s="1"/>
  <c r="K252" i="49" s="1"/>
  <c r="K260" i="49" s="1"/>
  <c r="K273" i="49" s="1"/>
  <c r="K274" i="49" s="1"/>
  <c r="K141" i="44"/>
  <c r="K249" i="44" s="1"/>
  <c r="K252" i="44" s="1"/>
  <c r="K260" i="44" s="1"/>
  <c r="K273" i="44" s="1"/>
  <c r="K274" i="44" s="1"/>
  <c r="I141" i="45"/>
  <c r="I249" i="45" s="1"/>
  <c r="I252" i="45" s="1"/>
  <c r="I260" i="45" s="1"/>
  <c r="I273" i="45" s="1"/>
  <c r="I274" i="45" s="1"/>
  <c r="I141" i="40"/>
  <c r="I249" i="40" s="1"/>
  <c r="I252" i="40" s="1"/>
  <c r="I260" i="40" s="1"/>
  <c r="I273" i="40" s="1"/>
  <c r="I274" i="40" s="1"/>
  <c r="J140" i="37"/>
  <c r="I140" i="38"/>
  <c r="I140" i="50"/>
  <c r="I141" i="50" s="1"/>
  <c r="I249" i="50" s="1"/>
  <c r="I252" i="50" s="1"/>
  <c r="I260" i="50" s="1"/>
  <c r="I273" i="50" s="1"/>
  <c r="I274" i="50" s="1"/>
  <c r="H273" i="44"/>
  <c r="H274" i="44" s="1"/>
  <c r="J141" i="40"/>
  <c r="J249" i="40" s="1"/>
  <c r="J252" i="40" s="1"/>
  <c r="J260" i="40" s="1"/>
  <c r="J273" i="40" s="1"/>
  <c r="J274" i="40" s="1"/>
  <c r="J141" i="49"/>
  <c r="J249" i="49" s="1"/>
  <c r="J252" i="49" s="1"/>
  <c r="J260" i="49" s="1"/>
  <c r="J273" i="49" s="1"/>
  <c r="J274" i="49" s="1"/>
  <c r="J273" i="43"/>
  <c r="J274" i="43" s="1"/>
  <c r="J273" i="45"/>
  <c r="J274" i="45" s="1"/>
  <c r="J141" i="44"/>
  <c r="J249" i="44" s="1"/>
  <c r="J252" i="44" s="1"/>
  <c r="J260" i="44" s="1"/>
  <c r="J273" i="44" s="1"/>
  <c r="J274" i="44" s="1"/>
  <c r="I141" i="44"/>
  <c r="I249" i="44" s="1"/>
  <c r="I252" i="44" s="1"/>
  <c r="I260" i="44" s="1"/>
  <c r="I273" i="44" s="1"/>
  <c r="I274" i="44" s="1"/>
  <c r="I273" i="49"/>
  <c r="I274" i="49" s="1"/>
  <c r="I67" i="73"/>
  <c r="I171" i="73"/>
  <c r="I243" i="73"/>
  <c r="I10" i="73"/>
  <c r="I67" i="76"/>
  <c r="I171" i="76"/>
  <c r="I243" i="76"/>
  <c r="I10" i="76"/>
  <c r="I67" i="70"/>
  <c r="I171" i="70"/>
  <c r="I243" i="70"/>
  <c r="I10" i="70"/>
  <c r="I67" i="43"/>
  <c r="I171" i="43"/>
  <c r="I10" i="43"/>
  <c r="I243" i="43"/>
  <c r="I67" i="72"/>
  <c r="I171" i="72"/>
  <c r="I10" i="72"/>
  <c r="I243" i="72"/>
  <c r="I67" i="71"/>
  <c r="I171" i="71"/>
  <c r="I10" i="71"/>
  <c r="I243" i="71"/>
  <c r="J9" i="38"/>
  <c r="J9" i="39"/>
  <c r="J9" i="48"/>
  <c r="J9" i="63"/>
  <c r="J9" i="36"/>
  <c r="J9" i="41"/>
  <c r="J9" i="44"/>
  <c r="J9" i="43"/>
  <c r="J9" i="47"/>
  <c r="J9" i="46"/>
  <c r="J9" i="49"/>
  <c r="J9" i="69"/>
  <c r="J9" i="75"/>
  <c r="I9" i="61"/>
  <c r="I168" i="61" s="1"/>
  <c r="J9" i="42"/>
  <c r="J9" i="40"/>
  <c r="J9" i="50"/>
  <c r="J9" i="74"/>
  <c r="J9" i="45"/>
  <c r="J9" i="3"/>
  <c r="I33" i="1" s="1"/>
  <c r="I59" i="1" s="1"/>
  <c r="I77" i="1" s="1"/>
  <c r="I102" i="1" s="1"/>
  <c r="J9" i="70"/>
  <c r="J9" i="72"/>
  <c r="J9" i="76"/>
  <c r="J9" i="71"/>
  <c r="J9" i="37"/>
  <c r="J9" i="73"/>
  <c r="I67" i="40"/>
  <c r="I171" i="40"/>
  <c r="I243" i="40"/>
  <c r="I10" i="40"/>
  <c r="I67" i="44"/>
  <c r="I171" i="44"/>
  <c r="I243" i="44"/>
  <c r="I10" i="44"/>
  <c r="I67" i="36"/>
  <c r="I171" i="36"/>
  <c r="I243" i="36"/>
  <c r="I10" i="36"/>
  <c r="I67" i="48"/>
  <c r="I171" i="48"/>
  <c r="I10" i="48"/>
  <c r="I243" i="48"/>
  <c r="I67" i="37"/>
  <c r="I171" i="37"/>
  <c r="I243" i="37"/>
  <c r="I10" i="37"/>
  <c r="I67" i="38"/>
  <c r="I171" i="38"/>
  <c r="I10" i="38"/>
  <c r="I243" i="38"/>
  <c r="I67" i="3"/>
  <c r="I171" i="3"/>
  <c r="I243" i="3"/>
  <c r="I10" i="3"/>
  <c r="H16" i="1" s="1"/>
  <c r="I67" i="41"/>
  <c r="I171" i="41"/>
  <c r="I243" i="41"/>
  <c r="I10" i="41"/>
  <c r="I67" i="46"/>
  <c r="I171" i="46"/>
  <c r="I10" i="46"/>
  <c r="I243" i="46"/>
  <c r="I67" i="42"/>
  <c r="I171" i="42"/>
  <c r="I243" i="42"/>
  <c r="I10" i="42"/>
  <c r="I67" i="69"/>
  <c r="I171" i="69"/>
  <c r="I10" i="69"/>
  <c r="I243" i="69"/>
  <c r="I67" i="47"/>
  <c r="I171" i="47"/>
  <c r="I243" i="47"/>
  <c r="I10" i="47"/>
  <c r="I67" i="63"/>
  <c r="I171" i="63"/>
  <c r="I243" i="63"/>
  <c r="I10" i="63"/>
  <c r="I67" i="45"/>
  <c r="I171" i="45"/>
  <c r="I243" i="45"/>
  <c r="I10" i="45"/>
  <c r="I67" i="49"/>
  <c r="I171" i="49"/>
  <c r="I243" i="49"/>
  <c r="I10" i="49"/>
  <c r="I67" i="50"/>
  <c r="I171" i="50"/>
  <c r="I243" i="50"/>
  <c r="I10" i="50"/>
  <c r="I67" i="39"/>
  <c r="I171" i="39"/>
  <c r="I10" i="39"/>
  <c r="I243" i="39"/>
  <c r="I67" i="75"/>
  <c r="I171" i="75"/>
  <c r="I10" i="75"/>
  <c r="I243" i="75"/>
  <c r="I67" i="74"/>
  <c r="I171" i="74"/>
  <c r="I243" i="74"/>
  <c r="I10" i="74"/>
  <c r="I347" i="60"/>
  <c r="J346" i="60"/>
  <c r="J292" i="60"/>
  <c r="I293" i="60"/>
  <c r="K141" i="3" l="1"/>
  <c r="K249" i="3" s="1"/>
  <c r="K252" i="3" s="1"/>
  <c r="K260" i="3" s="1"/>
  <c r="K273" i="3" s="1"/>
  <c r="K274" i="3" s="1"/>
  <c r="L102" i="3"/>
  <c r="I72" i="84"/>
  <c r="I71" i="84"/>
  <c r="L111" i="3"/>
  <c r="L114" i="3" s="1"/>
  <c r="L74" i="3"/>
  <c r="J141" i="3"/>
  <c r="J249" i="3" s="1"/>
  <c r="J252" i="3" s="1"/>
  <c r="J260" i="3" s="1"/>
  <c r="J273" i="3" s="1"/>
  <c r="J274" i="3" s="1"/>
  <c r="G35" i="1"/>
  <c r="G38" i="1" s="1"/>
  <c r="G46" i="1" s="1"/>
  <c r="G53" i="1" s="1"/>
  <c r="K171" i="63"/>
  <c r="K67" i="63"/>
  <c r="K243" i="63"/>
  <c r="K10" i="63"/>
  <c r="K10" i="39"/>
  <c r="K243" i="39"/>
  <c r="K67" i="39"/>
  <c r="K171" i="39"/>
  <c r="K171" i="76"/>
  <c r="K67" i="76"/>
  <c r="K243" i="76"/>
  <c r="K10" i="76"/>
  <c r="K67" i="74"/>
  <c r="K171" i="74"/>
  <c r="K243" i="74"/>
  <c r="K10" i="74"/>
  <c r="K171" i="48"/>
  <c r="K67" i="48"/>
  <c r="K10" i="48"/>
  <c r="K243" i="48"/>
  <c r="K67" i="73"/>
  <c r="K243" i="73"/>
  <c r="K171" i="73"/>
  <c r="K10" i="73"/>
  <c r="K67" i="44"/>
  <c r="K243" i="44"/>
  <c r="K171" i="44"/>
  <c r="K10" i="44"/>
  <c r="K243" i="72"/>
  <c r="K10" i="72"/>
  <c r="K171" i="72"/>
  <c r="K67" i="72"/>
  <c r="K10" i="69"/>
  <c r="K67" i="69"/>
  <c r="K171" i="69"/>
  <c r="K243" i="69"/>
  <c r="K67" i="38"/>
  <c r="K10" i="38"/>
  <c r="K171" i="38"/>
  <c r="K243" i="38"/>
  <c r="K10" i="41"/>
  <c r="K171" i="41"/>
  <c r="K67" i="41"/>
  <c r="K243" i="41"/>
  <c r="K67" i="3"/>
  <c r="K10" i="3"/>
  <c r="J16" i="1" s="1"/>
  <c r="K243" i="3"/>
  <c r="K171" i="3"/>
  <c r="K171" i="75"/>
  <c r="K67" i="75"/>
  <c r="K10" i="75"/>
  <c r="K243" i="75"/>
  <c r="K171" i="43"/>
  <c r="K67" i="43"/>
  <c r="K10" i="43"/>
  <c r="K243" i="43"/>
  <c r="K67" i="40"/>
  <c r="K10" i="40"/>
  <c r="K171" i="40"/>
  <c r="K243" i="40"/>
  <c r="K67" i="71"/>
  <c r="K171" i="71"/>
  <c r="K243" i="71"/>
  <c r="K10" i="71"/>
  <c r="K171" i="36"/>
  <c r="K67" i="36"/>
  <c r="K10" i="36"/>
  <c r="K243" i="36"/>
  <c r="K171" i="49"/>
  <c r="K10" i="49"/>
  <c r="K67" i="49"/>
  <c r="K243" i="49"/>
  <c r="K10" i="45"/>
  <c r="K67" i="45"/>
  <c r="K243" i="45"/>
  <c r="K171" i="45"/>
  <c r="K243" i="42"/>
  <c r="K171" i="42"/>
  <c r="K10" i="42"/>
  <c r="K67" i="42"/>
  <c r="K67" i="70"/>
  <c r="K10" i="70"/>
  <c r="K171" i="70"/>
  <c r="K243" i="70"/>
  <c r="K10" i="47"/>
  <c r="K171" i="47"/>
  <c r="K67" i="47"/>
  <c r="K243" i="47"/>
  <c r="K243" i="46"/>
  <c r="K171" i="46"/>
  <c r="K10" i="46"/>
  <c r="K67" i="46"/>
  <c r="K243" i="50"/>
  <c r="K67" i="50"/>
  <c r="K171" i="50"/>
  <c r="K10" i="50"/>
  <c r="K67" i="37"/>
  <c r="K10" i="37"/>
  <c r="K243" i="37"/>
  <c r="K171" i="37"/>
  <c r="J141" i="37"/>
  <c r="J249" i="37" s="1"/>
  <c r="K141" i="37"/>
  <c r="K249" i="37" s="1"/>
  <c r="J141" i="50"/>
  <c r="J249" i="50" s="1"/>
  <c r="J252" i="50" s="1"/>
  <c r="J260" i="50" s="1"/>
  <c r="J273" i="50" s="1"/>
  <c r="J274" i="50" s="1"/>
  <c r="J141" i="38"/>
  <c r="J249" i="38" s="1"/>
  <c r="J252" i="38" s="1"/>
  <c r="J260" i="38" s="1"/>
  <c r="J273" i="38" s="1"/>
  <c r="J274" i="38" s="1"/>
  <c r="I141" i="38"/>
  <c r="I249" i="38" s="1"/>
  <c r="J171" i="3"/>
  <c r="J67" i="3"/>
  <c r="J243" i="3"/>
  <c r="J10" i="3"/>
  <c r="I16" i="1" s="1"/>
  <c r="J10" i="69"/>
  <c r="J171" i="69"/>
  <c r="J67" i="69"/>
  <c r="J243" i="69"/>
  <c r="J10" i="43"/>
  <c r="J171" i="43"/>
  <c r="J67" i="43"/>
  <c r="J243" i="43"/>
  <c r="J243" i="76"/>
  <c r="J171" i="76"/>
  <c r="J10" i="76"/>
  <c r="J67" i="76"/>
  <c r="J10" i="45"/>
  <c r="J171" i="45"/>
  <c r="J243" i="45"/>
  <c r="J67" i="45"/>
  <c r="J10" i="42"/>
  <c r="J171" i="42"/>
  <c r="J243" i="42"/>
  <c r="J67" i="42"/>
  <c r="J10" i="49"/>
  <c r="J171" i="49"/>
  <c r="J243" i="49"/>
  <c r="J67" i="49"/>
  <c r="J10" i="44"/>
  <c r="J171" i="44"/>
  <c r="J67" i="44"/>
  <c r="J243" i="44"/>
  <c r="J10" i="48"/>
  <c r="J171" i="48"/>
  <c r="J243" i="48"/>
  <c r="J67" i="48"/>
  <c r="J10" i="71"/>
  <c r="J171" i="71"/>
  <c r="J243" i="71"/>
  <c r="J67" i="71"/>
  <c r="J10" i="40"/>
  <c r="J171" i="40"/>
  <c r="J67" i="40"/>
  <c r="J243" i="40"/>
  <c r="J10" i="63"/>
  <c r="J171" i="63"/>
  <c r="J243" i="63"/>
  <c r="J67" i="63"/>
  <c r="J10" i="73"/>
  <c r="J171" i="73"/>
  <c r="J67" i="73"/>
  <c r="J243" i="73"/>
  <c r="J10" i="72"/>
  <c r="J171" i="72"/>
  <c r="J243" i="72"/>
  <c r="J67" i="72"/>
  <c r="J10" i="74"/>
  <c r="J171" i="74"/>
  <c r="J67" i="74"/>
  <c r="J243" i="74"/>
  <c r="J10" i="46"/>
  <c r="J171" i="46"/>
  <c r="J67" i="46"/>
  <c r="J243" i="46"/>
  <c r="J10" i="41"/>
  <c r="J171" i="41"/>
  <c r="J243" i="41"/>
  <c r="J67" i="41"/>
  <c r="J10" i="39"/>
  <c r="J171" i="39"/>
  <c r="J67" i="39"/>
  <c r="J243" i="39"/>
  <c r="J10" i="37"/>
  <c r="J171" i="37"/>
  <c r="J67" i="37"/>
  <c r="J243" i="37"/>
  <c r="J10" i="70"/>
  <c r="J171" i="70"/>
  <c r="J67" i="70"/>
  <c r="J243" i="70"/>
  <c r="J10" i="50"/>
  <c r="J171" i="50"/>
  <c r="J243" i="50"/>
  <c r="J67" i="50"/>
  <c r="J171" i="75"/>
  <c r="J10" i="75"/>
  <c r="J243" i="75"/>
  <c r="J67" i="75"/>
  <c r="J10" i="47"/>
  <c r="J171" i="47"/>
  <c r="J67" i="47"/>
  <c r="J243" i="47"/>
  <c r="J10" i="36"/>
  <c r="J171" i="36"/>
  <c r="J67" i="36"/>
  <c r="J243" i="36"/>
  <c r="J10" i="38"/>
  <c r="J171" i="38"/>
  <c r="J243" i="38"/>
  <c r="J67" i="38"/>
  <c r="I348" i="60"/>
  <c r="J347" i="60"/>
  <c r="I294" i="60"/>
  <c r="J293" i="60"/>
  <c r="L140" i="3" l="1"/>
  <c r="L141" i="3" s="1"/>
  <c r="L249" i="3" s="1"/>
  <c r="L252" i="3" s="1"/>
  <c r="L260" i="3" s="1"/>
  <c r="L273" i="3" s="1"/>
  <c r="L274" i="3" s="1"/>
  <c r="G54" i="1"/>
  <c r="G111" i="1"/>
  <c r="G70" i="1"/>
  <c r="F74" i="1"/>
  <c r="I252" i="38"/>
  <c r="I260" i="38" s="1"/>
  <c r="I273" i="38" s="1"/>
  <c r="I274" i="38" s="1"/>
  <c r="H35" i="1"/>
  <c r="H38" i="1" s="1"/>
  <c r="H46" i="1" s="1"/>
  <c r="H53" i="1" s="1"/>
  <c r="K252" i="37"/>
  <c r="K260" i="37" s="1"/>
  <c r="K273" i="37" s="1"/>
  <c r="K274" i="37" s="1"/>
  <c r="J35" i="1"/>
  <c r="J38" i="1" s="1"/>
  <c r="J46" i="1" s="1"/>
  <c r="J53" i="1" s="1"/>
  <c r="J252" i="37"/>
  <c r="J260" i="37" s="1"/>
  <c r="J273" i="37" s="1"/>
  <c r="J274" i="37" s="1"/>
  <c r="I35" i="1"/>
  <c r="I38" i="1" s="1"/>
  <c r="I46" i="1" s="1"/>
  <c r="I53" i="1" s="1"/>
  <c r="J348" i="60"/>
  <c r="I349" i="60"/>
  <c r="I295" i="60"/>
  <c r="J294" i="60"/>
  <c r="K35" i="1" l="1"/>
  <c r="K38" i="1" s="1"/>
  <c r="K46" i="1" s="1"/>
  <c r="K53" i="1" s="1"/>
  <c r="K111" i="1" s="1"/>
  <c r="G105" i="1"/>
  <c r="J54" i="1"/>
  <c r="J111" i="1"/>
  <c r="I54" i="1"/>
  <c r="I111" i="1"/>
  <c r="H54" i="1"/>
  <c r="H111" i="1"/>
  <c r="G91" i="1"/>
  <c r="F68" i="1"/>
  <c r="H70" i="1"/>
  <c r="J349" i="60"/>
  <c r="I350" i="60"/>
  <c r="I296" i="60"/>
  <c r="J295" i="60"/>
  <c r="K54" i="1" l="1"/>
  <c r="G71" i="1"/>
  <c r="H84" i="1"/>
  <c r="H91" i="1" s="1"/>
  <c r="I70" i="1"/>
  <c r="J350" i="60"/>
  <c r="I351" i="60"/>
  <c r="I297" i="60"/>
  <c r="J296" i="60"/>
  <c r="G74" i="1" l="1"/>
  <c r="G122" i="1"/>
  <c r="H71" i="1"/>
  <c r="I84" i="1"/>
  <c r="I91" i="1" s="1"/>
  <c r="J70" i="1"/>
  <c r="K70" i="1" s="1"/>
  <c r="I352" i="60"/>
  <c r="J351" i="60"/>
  <c r="I298" i="60"/>
  <c r="J297" i="60"/>
  <c r="H74" i="1" l="1"/>
  <c r="H122" i="1"/>
  <c r="I71" i="1"/>
  <c r="J84" i="1"/>
  <c r="J91" i="1" s="1"/>
  <c r="I353" i="60"/>
  <c r="J352" i="60"/>
  <c r="J298" i="60"/>
  <c r="I299" i="60"/>
  <c r="J71" i="1" l="1"/>
  <c r="K84" i="1"/>
  <c r="K91" i="1" s="1"/>
  <c r="K71" i="1" s="1"/>
  <c r="J74" i="1"/>
  <c r="J122" i="1"/>
  <c r="I74" i="1"/>
  <c r="I122" i="1"/>
  <c r="I354" i="60"/>
  <c r="J353" i="60"/>
  <c r="J299" i="60"/>
  <c r="I300" i="60"/>
  <c r="K122" i="1" l="1"/>
  <c r="K74" i="1"/>
  <c r="I355" i="60"/>
  <c r="J354" i="60"/>
  <c r="J300" i="60"/>
  <c r="I301" i="60"/>
  <c r="J355" i="60" l="1"/>
  <c r="I356" i="60"/>
  <c r="J301" i="60"/>
  <c r="I302" i="60"/>
  <c r="I357" i="60" l="1"/>
  <c r="J356" i="60"/>
  <c r="I303" i="60"/>
  <c r="J302" i="60"/>
  <c r="I358" i="60" l="1"/>
  <c r="J357" i="60"/>
  <c r="J303" i="60"/>
  <c r="I304" i="60"/>
  <c r="I359" i="60" l="1"/>
  <c r="J358" i="60"/>
  <c r="J304" i="60"/>
  <c r="I305" i="60"/>
  <c r="J359" i="60" l="1"/>
  <c r="I360" i="60"/>
  <c r="J305" i="60"/>
  <c r="I306" i="60"/>
  <c r="J360" i="60" l="1"/>
  <c r="I361" i="60"/>
  <c r="J306" i="60"/>
  <c r="I307" i="60"/>
  <c r="J361" i="60" l="1"/>
  <c r="I362" i="60"/>
  <c r="I308" i="60"/>
  <c r="J307" i="60"/>
  <c r="I363" i="60" l="1"/>
  <c r="J362" i="60"/>
  <c r="I309" i="60"/>
  <c r="J308" i="60"/>
  <c r="J363" i="60" l="1"/>
  <c r="I364" i="60"/>
  <c r="J309" i="60"/>
  <c r="I310" i="60"/>
  <c r="I365" i="60" l="1"/>
  <c r="J364" i="60"/>
  <c r="I311" i="60"/>
  <c r="J310" i="60"/>
  <c r="J365" i="60" l="1"/>
  <c r="I366" i="60"/>
  <c r="I312" i="60"/>
  <c r="J311" i="60"/>
  <c r="I367" i="60" l="1"/>
  <c r="J366" i="60"/>
  <c r="J312" i="60"/>
  <c r="I313" i="60"/>
  <c r="I368" i="60" l="1"/>
  <c r="J367" i="60"/>
  <c r="J313" i="60"/>
  <c r="I314" i="60"/>
  <c r="I369" i="60" l="1"/>
  <c r="J368" i="60"/>
  <c r="J314" i="60"/>
  <c r="I315" i="60"/>
  <c r="J369" i="60" l="1"/>
  <c r="I370" i="60"/>
  <c r="I316" i="60"/>
  <c r="J315" i="60"/>
  <c r="I371" i="60" l="1"/>
  <c r="J370" i="60"/>
  <c r="J316" i="60"/>
  <c r="I317" i="60"/>
  <c r="I372" i="60" l="1"/>
  <c r="J371" i="60"/>
  <c r="J317" i="60"/>
  <c r="I318" i="60"/>
  <c r="J372" i="60" l="1"/>
  <c r="I373" i="60"/>
  <c r="J318" i="60"/>
  <c r="I319" i="60"/>
  <c r="J373" i="60" l="1"/>
  <c r="I374" i="60"/>
  <c r="I320" i="60"/>
  <c r="J319" i="60"/>
  <c r="J374" i="60" l="1"/>
  <c r="I375" i="60"/>
  <c r="J320" i="60"/>
  <c r="I321" i="60"/>
  <c r="J375" i="60" l="1"/>
  <c r="I376" i="60"/>
  <c r="I322" i="60"/>
  <c r="J321" i="60"/>
  <c r="I377" i="60" l="1"/>
  <c r="J376" i="60"/>
  <c r="I323" i="60"/>
  <c r="J322" i="60"/>
  <c r="J377" i="60" l="1"/>
  <c r="I378" i="60"/>
  <c r="I324" i="60"/>
  <c r="J324" i="60" s="1"/>
  <c r="J323" i="60"/>
  <c r="I379" i="60" l="1"/>
  <c r="J379" i="60" s="1"/>
  <c r="J378" i="60"/>
  <c r="G67" i="1"/>
  <c r="H105" i="1" s="1"/>
  <c r="G116" i="1"/>
  <c r="G120" i="1" s="1"/>
  <c r="G124" i="1" s="1"/>
  <c r="G142" i="1" s="1"/>
  <c r="G145" i="1" s="1"/>
  <c r="H64" i="1"/>
  <c r="H67" i="1" s="1"/>
  <c r="I64" i="1" l="1"/>
  <c r="H143" i="1"/>
  <c r="I105" i="1"/>
  <c r="H116" i="1"/>
  <c r="H120" i="1" s="1"/>
  <c r="H124" i="1" s="1"/>
  <c r="H142" i="1" s="1"/>
  <c r="H145" i="1" s="1"/>
  <c r="G143" i="1"/>
  <c r="H68" i="1"/>
  <c r="G68" i="1"/>
  <c r="H146" i="1"/>
  <c r="I67" i="1"/>
  <c r="I68" i="1" s="1"/>
  <c r="G146" i="1"/>
  <c r="J64" i="1"/>
  <c r="K64" i="1" s="1"/>
  <c r="I116" i="1"/>
  <c r="I120" i="1" s="1"/>
  <c r="I124" i="1" s="1"/>
  <c r="I142" i="1" s="1"/>
  <c r="K116" i="1" l="1"/>
  <c r="K120" i="1" s="1"/>
  <c r="K124" i="1" s="1"/>
  <c r="K142" i="1" s="1"/>
  <c r="K67" i="1"/>
  <c r="K68" i="1" s="1"/>
  <c r="J105" i="1"/>
  <c r="I143" i="1"/>
  <c r="I145" i="1"/>
  <c r="J67" i="1"/>
  <c r="J116" i="1"/>
  <c r="J120" i="1" s="1"/>
  <c r="J124" i="1" s="1"/>
  <c r="J142" i="1" s="1"/>
  <c r="I146" i="1"/>
  <c r="K146" i="1" l="1"/>
  <c r="J143" i="1"/>
  <c r="K105" i="1"/>
  <c r="K143" i="1"/>
  <c r="J68" i="1"/>
  <c r="J145" i="1"/>
  <c r="K145" i="1" s="1"/>
  <c r="J146" i="1"/>
</calcChain>
</file>

<file path=xl/comments1.xml><?xml version="1.0" encoding="utf-8"?>
<comments xmlns="http://schemas.openxmlformats.org/spreadsheetml/2006/main">
  <authors>
    <author>ReinierG</author>
  </authors>
  <commentList>
    <comment ref="D28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.xml><?xml version="1.0" encoding="utf-8"?>
<comments xmlns="http://schemas.openxmlformats.org/spreadsheetml/2006/main">
  <authors>
    <author>ReinierG</author>
  </authors>
  <commentList>
    <comment ref="D23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3.xml><?xml version="1.0" encoding="utf-8"?>
<comments xmlns="http://schemas.openxmlformats.org/spreadsheetml/2006/main">
  <authors>
    <author>ReinierG</author>
  </authors>
  <commentList>
    <comment ref="D23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4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5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6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7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8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9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0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1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2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3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4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5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6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7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8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19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0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1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2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3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4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5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6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7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8.xml><?xml version="1.0" encoding="utf-8"?>
<comments xmlns="http://schemas.openxmlformats.org/spreadsheetml/2006/main">
  <authors>
    <author>ReinierG</author>
  </authors>
  <commentList>
    <comment ref="D30" authorId="0" shapeId="0">
      <text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S</t>
        </r>
        <r>
          <rPr>
            <sz val="8"/>
            <color indexed="81"/>
            <rFont val="Tahoma"/>
            <family val="2"/>
          </rPr>
          <t xml:space="preserve">choolgewicht:  Gewichtenregeling - (drempelpercentage  x  totaal aantal leerlingen)
</t>
        </r>
      </text>
    </comment>
  </commentList>
</comments>
</file>

<file path=xl/comments29.xml><?xml version="1.0" encoding="utf-8"?>
<comments xmlns="http://schemas.openxmlformats.org/spreadsheetml/2006/main">
  <authors>
    <author>Reinier Goedhart</author>
    <author>Keizer</author>
    <author xml:space="preserve"> </author>
  </authors>
  <commentList>
    <comment ref="G14" authorId="0" shapeId="0">
      <text>
        <r>
          <rPr>
            <sz val="8"/>
            <color indexed="81"/>
            <rFont val="Tahoma"/>
            <family val="2"/>
          </rPr>
          <t xml:space="preserve">
aangepast ihkv bekostiging GHVO voor het OO
</t>
        </r>
      </text>
    </comment>
    <comment ref="G15" authorId="0" shapeId="0">
      <text>
        <r>
          <rPr>
            <sz val="8"/>
            <color indexed="81"/>
            <rFont val="Tahoma"/>
            <family val="2"/>
          </rPr>
          <t xml:space="preserve">
aangepast ihkv bekostiging GHVO voor het OO
</t>
        </r>
      </text>
    </comment>
    <comment ref="I21" authorId="0" shapeId="0">
      <text>
        <r>
          <rPr>
            <b/>
            <sz val="9"/>
            <color indexed="81"/>
            <rFont val="Tahoma"/>
            <family val="2"/>
          </rPr>
          <t>Reinier Goedhart:</t>
        </r>
        <r>
          <rPr>
            <sz val="9"/>
            <color indexed="81"/>
            <rFont val="Tahoma"/>
            <family val="2"/>
          </rPr>
          <t xml:space="preserve">
Afschaffen IMBU</t>
        </r>
      </text>
    </comment>
    <comment ref="G40" authorId="0" shapeId="0">
      <text>
        <r>
          <rPr>
            <sz val="8"/>
            <color indexed="81"/>
            <rFont val="Tahoma"/>
            <family val="2"/>
          </rPr>
          <t xml:space="preserve">
andere berekening tov vorig jaar
</t>
        </r>
      </text>
    </comment>
    <comment ref="F46" authorId="0" shapeId="0">
      <text>
        <r>
          <rPr>
            <sz val="10"/>
            <color indexed="81"/>
            <rFont val="Tahoma"/>
            <family val="2"/>
          </rPr>
          <t>impulstoeslag (€ 1.342) + extra impulstoeslag (€ 211)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  <comment ref="A53" authorId="1" shapeId="0">
      <text>
        <r>
          <rPr>
            <sz val="8"/>
            <color indexed="81"/>
            <rFont val="Tahoma"/>
            <family val="2"/>
          </rPr>
          <t>impuls ondersteuning WPO, schaal 4 functie</t>
        </r>
      </text>
    </comment>
    <comment ref="A54" authorId="1" shapeId="0">
      <text>
        <r>
          <rPr>
            <sz val="8"/>
            <color indexed="81"/>
            <rFont val="Tahoma"/>
            <family val="2"/>
          </rPr>
          <t>Dit budget is bedoeld om de functie van schoolleider op een kleine school (aantal leerlingen 1 okt  T-1  &lt; 195 ll) aantrekkelijker te maken. GK 2004, 17, pg. 13.</t>
        </r>
      </text>
    </comment>
    <comment ref="G57" authorId="0" shapeId="0">
      <text>
        <r>
          <rPr>
            <sz val="10"/>
            <color indexed="81"/>
            <rFont val="Tahoma"/>
            <family val="2"/>
          </rPr>
          <t>verhoging als gevolg van toevoeging geld voor kleine scholen uit het opgeheven budget B&amp;M</t>
        </r>
      </text>
    </comment>
    <comment ref="G58" authorId="0" shapeId="0">
      <text>
        <r>
          <rPr>
            <sz val="10"/>
            <color indexed="81"/>
            <rFont val="Tahoma"/>
            <family val="2"/>
          </rPr>
          <t>verhoging als gevolg van toevoeging geld voor kleine scholen uit het opgeheven budget B&amp;M</t>
        </r>
      </text>
    </comment>
    <comment ref="A60" authorId="1" shapeId="0">
      <text>
        <r>
          <rPr>
            <sz val="8"/>
            <color indexed="81"/>
            <rFont val="Tahoma"/>
            <family val="2"/>
          </rPr>
          <t>Het criterium van de 70% moet gelden op basis van de leerlinggegevens van  1 okt. 2001. De feitelijke omvang vindt plaats op basis van de reguliere teldatum 1 oktober T-1.
Regeling is gestopt na schooljaar 09-10.</t>
        </r>
      </text>
    </comment>
    <comment ref="A61" authorId="1" shapeId="0">
      <text>
        <r>
          <rPr>
            <sz val="8"/>
            <color indexed="81"/>
            <rFont val="Tahoma"/>
            <family val="2"/>
          </rPr>
          <t>Het criterium van de 70% moet gelden op basis van de leerlinggegevens van  1 okt. 2001. De feitelijke omvang vindt plaats op basis van de reguliere teldatum 1 oktober T-1.
Regeling is gestopt na schooljaar 09-10.</t>
        </r>
      </text>
    </comment>
    <comment ref="H69" authorId="2" shapeId="0">
      <text>
        <r>
          <rPr>
            <sz val="8"/>
            <color indexed="81"/>
            <rFont val="Tahoma"/>
            <family val="2"/>
          </rPr>
          <t xml:space="preserve">
o.b.v. bedragen staatscourant 15 december 2011</t>
        </r>
      </text>
    </comment>
    <comment ref="I69" authorId="2" shapeId="0">
      <text>
        <r>
          <rPr>
            <sz val="8"/>
            <color indexed="81"/>
            <rFont val="Tahoma"/>
            <family val="2"/>
          </rPr>
          <t xml:space="preserve">
o.b.v. bedragen staatscourant 15 december 2011</t>
        </r>
      </text>
    </comment>
    <comment ref="H70" authorId="2" shapeId="0">
      <text>
        <r>
          <rPr>
            <sz val="8"/>
            <color indexed="81"/>
            <rFont val="Tahoma"/>
            <family val="2"/>
          </rPr>
          <t xml:space="preserve">
o.b.v. bedragen staatscourant 15 december 2011</t>
        </r>
      </text>
    </comment>
    <comment ref="I70" authorId="2" shapeId="0">
      <text>
        <r>
          <rPr>
            <sz val="8"/>
            <color indexed="81"/>
            <rFont val="Tahoma"/>
            <family val="2"/>
          </rPr>
          <t xml:space="preserve">
o.b.v. bedragen staatscourant 15 december 2011</t>
        </r>
      </text>
    </comment>
  </commentList>
</comments>
</file>

<file path=xl/sharedStrings.xml><?xml version="1.0" encoding="utf-8"?>
<sst xmlns="http://schemas.openxmlformats.org/spreadsheetml/2006/main" count="4250" uniqueCount="324">
  <si>
    <t xml:space="preserve">Overige baten </t>
  </si>
  <si>
    <t>BEKOSTIGINGSGEGEVENS</t>
  </si>
  <si>
    <t>Rijksbijdrage OCW</t>
  </si>
  <si>
    <t>totaal + 3 %</t>
  </si>
  <si>
    <t>4-7 jaar</t>
  </si>
  <si>
    <t>vanaf 8 jaar</t>
  </si>
  <si>
    <t>gewichtsafhankelijke vergoeding</t>
  </si>
  <si>
    <t>Groepsafhankelijke PvE's</t>
  </si>
  <si>
    <t>1. Onderhoud</t>
  </si>
  <si>
    <t>a. gebouw</t>
  </si>
  <si>
    <t>b. tuin</t>
  </si>
  <si>
    <t>c. schoonmaak</t>
  </si>
  <si>
    <t>2. Energie en water</t>
  </si>
  <si>
    <t>a. Electriciteitsverbruik</t>
  </si>
  <si>
    <t>b. Verwarming</t>
  </si>
  <si>
    <t>Leerlingafhankelijke PvE's</t>
  </si>
  <si>
    <t>a. Medezeggenschap</t>
  </si>
  <si>
    <t>c. WA-verzekering</t>
  </si>
  <si>
    <t>d. Culturele vorming</t>
  </si>
  <si>
    <t>f. Dienstreizen</t>
  </si>
  <si>
    <t>h. Vervanging en aanpassing meubilair</t>
  </si>
  <si>
    <t>a. Administratie</t>
  </si>
  <si>
    <t>b. Onderhoudsbeheer</t>
  </si>
  <si>
    <t>c. Beheer en bestuur</t>
  </si>
  <si>
    <t>c.Waterverbruik</t>
  </si>
  <si>
    <t>b.Ouderbijdrage ihk medezeggenschap</t>
  </si>
  <si>
    <t>1. Middelen</t>
  </si>
  <si>
    <t>2. Administratie, beheer en bestuur</t>
  </si>
  <si>
    <t>Gewichtenregeling</t>
  </si>
  <si>
    <t>waarvan gewichtsleerling:</t>
  </si>
  <si>
    <t xml:space="preserve">totaal </t>
  </si>
  <si>
    <t>kleine scholentoeslag</t>
  </si>
  <si>
    <t>schooljaar</t>
  </si>
  <si>
    <t>factor OB</t>
  </si>
  <si>
    <t>factor BB</t>
  </si>
  <si>
    <t>factor gewicht</t>
  </si>
  <si>
    <t>bedrag</t>
  </si>
  <si>
    <t>teldatum leerlingen (t-1) per 1 oktober</t>
  </si>
  <si>
    <t>onderbouw</t>
  </si>
  <si>
    <t>bovenbouw</t>
  </si>
  <si>
    <t>onderbouwformatie vast</t>
  </si>
  <si>
    <t>onderbouwformatie per ll</t>
  </si>
  <si>
    <t>bovenbouwformatie vast</t>
  </si>
  <si>
    <t>bovenbouwformatie per ll</t>
  </si>
  <si>
    <t>toeslag directie</t>
  </si>
  <si>
    <t>vast bedrag per school</t>
  </si>
  <si>
    <t>kleine scholen toeslag</t>
  </si>
  <si>
    <t>leerlingafhankelijke vergoeding</t>
  </si>
  <si>
    <t xml:space="preserve">delen door </t>
  </si>
  <si>
    <t>onderw.achterst.vast (schoolgewicht)</t>
  </si>
  <si>
    <t>onderw.achterst.per ll. (schoolgewicht)</t>
  </si>
  <si>
    <t>omslagpunt lln. directietoeslag</t>
  </si>
  <si>
    <t>voet kleine scholen toeslag (vast deel)</t>
  </si>
  <si>
    <t>voet kleine scholen toeslag (leeftijdsafhankelijk deel)</t>
  </si>
  <si>
    <t>aftrek kleine scholen toeslag (vast deel)</t>
  </si>
  <si>
    <t>aftrek kleine scholen toeslag (leeftijdsafhankelijk deel)</t>
  </si>
  <si>
    <t>zeer kleine scholen toeslag (vast deel)</t>
  </si>
  <si>
    <t>zeer kleine scholen toeslag (leeftijdsafhankelijk deel)</t>
  </si>
  <si>
    <t>(G)</t>
  </si>
  <si>
    <t xml:space="preserve">br. grondopp. </t>
  </si>
  <si>
    <t>(A)</t>
  </si>
  <si>
    <t>factor KST</t>
  </si>
  <si>
    <t>correctie KST</t>
  </si>
  <si>
    <t>Hoofdvestiging</t>
  </si>
  <si>
    <t>2007/08</t>
  </si>
  <si>
    <t>2008/09</t>
  </si>
  <si>
    <t>2009/10</t>
  </si>
  <si>
    <t>2010/11</t>
  </si>
  <si>
    <t>teldatum</t>
  </si>
  <si>
    <t xml:space="preserve">Schoolgewicht </t>
  </si>
  <si>
    <t>nee</t>
  </si>
  <si>
    <t>kalenderjaar</t>
  </si>
  <si>
    <t>Afschrijvingen</t>
  </si>
  <si>
    <t>Huisvestingslasten</t>
  </si>
  <si>
    <t>Overige instellingslasten</t>
  </si>
  <si>
    <t>bij bepalen 'G'</t>
  </si>
  <si>
    <t>groepen</t>
  </si>
  <si>
    <t>toename</t>
  </si>
  <si>
    <t>norm na 6</t>
  </si>
  <si>
    <t>extra na 13</t>
  </si>
  <si>
    <t>g.(1) Onderh., vervang. en vernieuw. meerjaarlijks</t>
  </si>
  <si>
    <t>g.(3) Onderh., vervang. en vernieuw. ICT</t>
  </si>
  <si>
    <t>g.(2) Onderh., vervang. en vernieuw. jaarlijks</t>
  </si>
  <si>
    <t>Directie</t>
  </si>
  <si>
    <t>Budget voor personeels- en arbeidsmarktbeleid</t>
  </si>
  <si>
    <t>e. (1) Overige uitgaven</t>
  </si>
  <si>
    <t>e. (2) tussenschoolse opvang</t>
  </si>
  <si>
    <t xml:space="preserve">Aantal NOAT- leerlingen </t>
  </si>
  <si>
    <t>Aanvullende vergoeding NOAT</t>
  </si>
  <si>
    <t>Gewogen Gemiddelde Leeftijd (1 oktober t-1)</t>
  </si>
  <si>
    <t>extra kleine scholen toeslag hoofdvestiging</t>
  </si>
  <si>
    <t>extra kleine scholen toeslag nevenvestiging 1</t>
  </si>
  <si>
    <t>aantal vestigingen (incl. hoofdvestiging)</t>
  </si>
  <si>
    <t>overgangsregeling lumpsum</t>
  </si>
  <si>
    <t>drempel gewichtenregeling</t>
  </si>
  <si>
    <t xml:space="preserve">totale formatie is tenminste  </t>
  </si>
  <si>
    <t>Leerlingprognose</t>
  </si>
  <si>
    <t>Naam school</t>
  </si>
  <si>
    <t>Brinnummer</t>
  </si>
  <si>
    <t>toeslag management kleine school (y&lt;200 lln)</t>
  </si>
  <si>
    <t>2011/12</t>
  </si>
  <si>
    <t>Personele lasten</t>
  </si>
  <si>
    <t>Financiële baten en lasten</t>
  </si>
  <si>
    <t>Financiële baten</t>
  </si>
  <si>
    <t>Financiële lasten</t>
  </si>
  <si>
    <t>Genormeerd aantal groepen (zonder nevenvestiging)</t>
  </si>
  <si>
    <t>Genormeerd aantal groepen (met nevenvestiging)</t>
  </si>
  <si>
    <t>Genormeerd bruto grondoppervlak (zonder nevenvestiging)</t>
  </si>
  <si>
    <t>Genormeerd bruto grondoppervlak (met nevenvestiging)</t>
  </si>
  <si>
    <t>2012/13</t>
  </si>
  <si>
    <t>beginschooljaar</t>
  </si>
  <si>
    <t>eind schooljaar</t>
  </si>
  <si>
    <t>Formatie</t>
  </si>
  <si>
    <t>schoolgewicht</t>
  </si>
  <si>
    <t>KST vast</t>
  </si>
  <si>
    <t>KST aftrek</t>
  </si>
  <si>
    <t>Extra vergoeding (swv zonder sbo) in functie LB</t>
  </si>
  <si>
    <t>positief correctiepercentage</t>
  </si>
  <si>
    <t>negatief correctiepercentage</t>
  </si>
  <si>
    <t>Budget PAB</t>
  </si>
  <si>
    <t>basisbedrag=</t>
  </si>
  <si>
    <t>schoolleiding kleine school =</t>
  </si>
  <si>
    <t>A = leerling</t>
  </si>
  <si>
    <t>B = gewichtsleerling</t>
  </si>
  <si>
    <t>C = KST geld/ vast</t>
  </si>
  <si>
    <t>C = KST geld/ leerling</t>
  </si>
  <si>
    <t>D = ≥70% gew. 0,9 op 1 okt. 2001/ leerling</t>
  </si>
  <si>
    <t>D = ≥70% gew. 0,9 op 1 okt. 2001/ gew ll</t>
  </si>
  <si>
    <t>Budget B&amp;M</t>
  </si>
  <si>
    <t>bedrag per leerling</t>
  </si>
  <si>
    <t>kleinescholentoeslag/ vast</t>
  </si>
  <si>
    <t>kleinescholentoeslag/ leerling</t>
  </si>
  <si>
    <t>3. Publiekrechtelijke heffingen (met uitzondering OZB)</t>
  </si>
  <si>
    <t>e. (3) BGZ</t>
  </si>
  <si>
    <t>totaal leerlingafhankelijk</t>
  </si>
  <si>
    <t>3. NOAT</t>
  </si>
  <si>
    <t>4.SWV zonder sbo: zorgbudget materieel (2% ll.)</t>
  </si>
  <si>
    <t>éénmaling</t>
  </si>
  <si>
    <t>Saldo financiële baten en lasten</t>
  </si>
  <si>
    <t>Saldo baten en lasten</t>
  </si>
  <si>
    <t>Baten</t>
  </si>
  <si>
    <t xml:space="preserve">Lasten </t>
  </si>
  <si>
    <t>Resultaat</t>
  </si>
  <si>
    <t>STAAT VAN BATEN EN LASTEN</t>
  </si>
  <si>
    <t xml:space="preserve">Saldo baten en lasten </t>
  </si>
  <si>
    <t xml:space="preserve">Resultaat </t>
  </si>
  <si>
    <t>Landelijke GGL =</t>
  </si>
  <si>
    <t>OP (landelijk)</t>
  </si>
  <si>
    <t>OP  leeftijdsgecorrigeerd: voet</t>
  </si>
  <si>
    <t>OP  leeftijdsgecorrigeerd: bedrag * GGL</t>
  </si>
  <si>
    <t>Extra toeslag directie</t>
  </si>
  <si>
    <t>Bedrag per gewichtenleerling Impulsgebied</t>
  </si>
  <si>
    <t>Overige overheidsbijdragen en -subsidies</t>
  </si>
  <si>
    <t>School ligt in impulsgebied</t>
  </si>
  <si>
    <t>Aantal gewichtenleerlingen</t>
  </si>
  <si>
    <t>Naam bestuur</t>
  </si>
  <si>
    <t>bestuursnummer</t>
  </si>
  <si>
    <t>nvt</t>
  </si>
  <si>
    <t xml:space="preserve">rentabilieit </t>
  </si>
  <si>
    <t>2006/07</t>
  </si>
  <si>
    <t>rentabiliteit</t>
  </si>
  <si>
    <t>publicatie</t>
  </si>
  <si>
    <t>Aantal gewichtenleerlingen ikv impulstoeslag</t>
  </si>
  <si>
    <t>correctiepercentage lumpsum werkelijk</t>
  </si>
  <si>
    <t>2013/14</t>
  </si>
  <si>
    <t>-0,17% tov 2009</t>
  </si>
  <si>
    <t>kleine school per aantal leerling</t>
  </si>
  <si>
    <t>leerlinggebonden financiering (rugzakje)</t>
  </si>
  <si>
    <t xml:space="preserve">Overdracht naar bestuur </t>
  </si>
  <si>
    <t>Overdracht van bestuur</t>
  </si>
  <si>
    <t>saldo overdrachten</t>
  </si>
  <si>
    <t>totaal</t>
  </si>
  <si>
    <t>totaal lasten materieel</t>
  </si>
  <si>
    <t>Salarissen en sociale lasten</t>
  </si>
  <si>
    <t>directie</t>
  </si>
  <si>
    <t>onderwijzend personeel</t>
  </si>
  <si>
    <t>onderwijs ondersteunend personeel</t>
  </si>
  <si>
    <t>Lasten personeelsbeleid</t>
  </si>
  <si>
    <t>totaal lasten personeel</t>
  </si>
  <si>
    <t>aanvullende bekostiging schoolleider 1</t>
  </si>
  <si>
    <t>aanvullende bekostiging schoolleider 2</t>
  </si>
  <si>
    <t>stijging GPL -dir</t>
  </si>
  <si>
    <t>groeiregeling</t>
  </si>
  <si>
    <t>EXPLOITATIEBEGROTING</t>
  </si>
  <si>
    <t>Overdracht naar scholen</t>
  </si>
  <si>
    <t>Overdracht van scholen</t>
  </si>
  <si>
    <t>www.poraad.nl</t>
  </si>
  <si>
    <t>2014/15</t>
  </si>
  <si>
    <t>directietoeslag</t>
  </si>
  <si>
    <t>bekostiging groepen bovenbouw</t>
  </si>
  <si>
    <t>bekostiging groepen onderbouw</t>
  </si>
  <si>
    <t>bekostiging bestrijding onderwijs achterstanden</t>
  </si>
  <si>
    <t>nevenvestigingen</t>
  </si>
  <si>
    <t>Personele bekostiging regulier</t>
  </si>
  <si>
    <t>Hoofd- en nevenvestiging</t>
  </si>
  <si>
    <t>Gebouwen en terreinen</t>
  </si>
  <si>
    <t>Inventaris en apparatuur</t>
  </si>
  <si>
    <t>- meubilair</t>
  </si>
  <si>
    <t>- ICT</t>
  </si>
  <si>
    <t>Leermiddelen PO</t>
  </si>
  <si>
    <t>Overige materiële vaste activa</t>
  </si>
  <si>
    <t xml:space="preserve">Salarissen en sociale lasten </t>
  </si>
  <si>
    <t xml:space="preserve">STAAT VAN BATEN EN LASTEN </t>
  </si>
  <si>
    <t>Personele bekostiging</t>
  </si>
  <si>
    <t>slechts invullen indien er sprake is van een officieel erkende nevenvestiging</t>
  </si>
  <si>
    <t xml:space="preserve">Nevenvestiging </t>
  </si>
  <si>
    <t>Groepsafhankelijke bekostiging</t>
  </si>
  <si>
    <t>Leerlingafhankelijke bekostiging</t>
  </si>
  <si>
    <t>Bestuurskantoor</t>
  </si>
  <si>
    <t>2015/16</t>
  </si>
  <si>
    <t>waarvan gewichtsleerling: 0,3</t>
  </si>
  <si>
    <t>waarvan gewichtsleerling: 1,2</t>
  </si>
  <si>
    <t>bekostiging impulsgebieden</t>
  </si>
  <si>
    <t>Rijksbijdrage OCW- materieel (o.b.v. kalenderjaar)</t>
  </si>
  <si>
    <t>Personele lasten (op schooljaar)</t>
  </si>
  <si>
    <t>Huisvestingslasten (o.b.v. kalenderjaar)</t>
  </si>
  <si>
    <t>Overige instellingslasten (o.b.v. kalenderjaar)</t>
  </si>
  <si>
    <t>Afschrijvingen (o.b.v. kalenderjaar)</t>
  </si>
  <si>
    <t>Overige baten (o.b.v. schooljaar)</t>
  </si>
  <si>
    <t>Overige overheidsbijdragen en subsidies (o.b.v. schooljaar)</t>
  </si>
  <si>
    <t>Rijksbijdrage OCW - personeel (o.b.v. schooljaar)</t>
  </si>
  <si>
    <t>Personeel- en arbeidsmarktbeleid (o.b.v. schooljaar)</t>
  </si>
  <si>
    <t>Overige subsidies OCW (o.b.v. schooljaar)</t>
  </si>
  <si>
    <t>Minus: Overdrachten bestuur (o.b.v. schooljaar)</t>
  </si>
  <si>
    <t>Rijksbijdrage OCW -personeel (o.b.v. schooljaar)</t>
  </si>
  <si>
    <t>Materiële bekostiging (o.b.v. kalenderjaar)</t>
  </si>
  <si>
    <t>Overdrachten bestuur (o.b.v. schooljaar)</t>
  </si>
  <si>
    <t>Personele lasten (o.b.v. schooljaar)</t>
  </si>
  <si>
    <t xml:space="preserve">Baten en lasten </t>
  </si>
  <si>
    <t>totaal rijksbijdrage OCW - personeel (o.b.v. schooljaar)</t>
  </si>
  <si>
    <t>toename t.o.v. 2011</t>
  </si>
  <si>
    <t>toename t.o.v. 2010</t>
  </si>
  <si>
    <t>2016/17</t>
  </si>
  <si>
    <t>prestatiebox (bedrag per school)</t>
  </si>
  <si>
    <t xml:space="preserve">prestatiebox (per 2012)/ bestemmingsbox </t>
  </si>
  <si>
    <t>toename t.o.v. 2012</t>
  </si>
  <si>
    <t>stijging GPL OP (excl. extra toeslag directie DB)</t>
  </si>
  <si>
    <t>prestatiebox (vh. bestemmingsbox) per leerling</t>
  </si>
  <si>
    <t>2017/18</t>
  </si>
  <si>
    <t>OVERZICHT BESTUUR</t>
  </si>
  <si>
    <t>toename t.o.v. 2013</t>
  </si>
  <si>
    <t xml:space="preserve">Totaal baten </t>
  </si>
  <si>
    <t>baten per leerling</t>
  </si>
  <si>
    <t>Overige overheidsbijdr. en subsidies (o.b.v. schooljaar)</t>
  </si>
  <si>
    <t>versie</t>
  </si>
  <si>
    <t>Algemeen</t>
  </si>
  <si>
    <t>Het model is beveiligd met het wachtwoord:</t>
  </si>
  <si>
    <t>poraad</t>
  </si>
  <si>
    <t xml:space="preserve">onder Start/Opmaak/Beveiliging/Blad beveiligen. </t>
  </si>
  <si>
    <t>Desgewenst kunt u het model dus aanpassen, maar kennis van Excel is dan wel vereist.</t>
  </si>
  <si>
    <t>De invoer bij de aangegeven cellen spreekt voor zich. Voor een juiste begroting moeten de witte cellen worden ingevuld.</t>
  </si>
  <si>
    <t xml:space="preserve">In de gele cellen doet het model middels een formule een voorstel (veelal uitgaand van een situatie van krimp noch groei). Deze </t>
  </si>
  <si>
    <t>cellen zijn echter overschrijfbaar / niet beveiligd. De overige cellen zijn beveiligd met een wachtwoord.</t>
  </si>
  <si>
    <t>In het werkblad tabellen (tab) geldt daarentegen dat de gele cellen gewijzigd kunnen worden, de witte niet.</t>
  </si>
  <si>
    <t>Nadere informatie</t>
  </si>
  <si>
    <t xml:space="preserve">Hebt u vragen of opmerkingen, adviezen enzovoorts over dit instrument, dan zijn we daar nieuwsgierig naar: </t>
  </si>
  <si>
    <t>Reinier Goedhart, e-mail:</t>
  </si>
  <si>
    <t>r.goedhart@poraad.nl</t>
  </si>
  <si>
    <t>brin</t>
  </si>
  <si>
    <t>Rijksbijdrage OCW - personeel</t>
  </si>
  <si>
    <t>Personele bekostiging regulier (o.b.v. schooljaar)</t>
  </si>
  <si>
    <t>Bekostiging materiële instandhouding (o.b.v. kalenderjaar)</t>
  </si>
  <si>
    <t>Budget personeels- en arbeidsmarktbeleid (o.b.v. schooljaar)</t>
  </si>
  <si>
    <t>bekostiging bestrijding onderwijsachterstanden</t>
  </si>
  <si>
    <t>vanuit samenwerkingsverband</t>
  </si>
  <si>
    <t xml:space="preserve">prestatiebox </t>
  </si>
  <si>
    <t>2018/19</t>
  </si>
  <si>
    <t>toename t.o.v. 2014</t>
  </si>
  <si>
    <t>Schoolgewicht</t>
  </si>
  <si>
    <t>TOELICHTING</t>
  </si>
  <si>
    <t>Proefbestuur</t>
  </si>
  <si>
    <t>11AA</t>
  </si>
  <si>
    <t>teldatum leerlingen per 1 oktober</t>
  </si>
  <si>
    <t>Staat van baten en lasten</t>
  </si>
  <si>
    <t>Activa</t>
  </si>
  <si>
    <t>1.1 Immateriële vaste activa</t>
  </si>
  <si>
    <t>1.2 Materiële vaste activa</t>
  </si>
  <si>
    <t>1.3 Financiële vaste activa</t>
  </si>
  <si>
    <t>1.4  Voorraden</t>
  </si>
  <si>
    <t>1.5 Vorderingen</t>
  </si>
  <si>
    <t>1.6 Effecten (&lt; 1jaar)</t>
  </si>
  <si>
    <t xml:space="preserve">1.7 Liquide middelen </t>
  </si>
  <si>
    <t>Passiva</t>
  </si>
  <si>
    <t>2.1 Eigen Vermogen</t>
  </si>
  <si>
    <t>2.2 Voorzieningen</t>
  </si>
  <si>
    <t>2.3 Langlopende schulden</t>
  </si>
  <si>
    <t>2.4 Kortlopende schulden</t>
  </si>
  <si>
    <t>Balans</t>
  </si>
  <si>
    <t>Specifieke informatie voor meerjarenbalans</t>
  </si>
  <si>
    <t>Materiele Vaste Activa per 01-01</t>
  </si>
  <si>
    <t>Investeringen</t>
  </si>
  <si>
    <t>-/- Afschrijvingen</t>
  </si>
  <si>
    <t>stand  per 31-12</t>
  </si>
  <si>
    <t>Stand voorzieningen per 01-01</t>
  </si>
  <si>
    <t>Dotatie voorziening groot onderhoud</t>
  </si>
  <si>
    <t>-/- Onttrekking voorziening groot onderhoud</t>
  </si>
  <si>
    <t>Dotatie voorziening jubilea</t>
  </si>
  <si>
    <t>-/- Onttrekking voorziening jubilea</t>
  </si>
  <si>
    <t>Dotatie voorziening overig</t>
  </si>
  <si>
    <t>-/- Onttrekking voorziening overig</t>
  </si>
  <si>
    <t>KASSTROOMOVERZICHT</t>
  </si>
  <si>
    <t>Saldo liquide middelen 31 dec t-1</t>
  </si>
  <si>
    <t>Kasstroom uit operationele activiteiten</t>
  </si>
  <si>
    <t>Mutaties werkkapitaal</t>
  </si>
  <si>
    <t>voorraden</t>
  </si>
  <si>
    <t>vorderingen</t>
  </si>
  <si>
    <t>effecten</t>
  </si>
  <si>
    <t>kortlopende schulden</t>
  </si>
  <si>
    <t>Mutaties voorzieningen</t>
  </si>
  <si>
    <t>Kasstroom uit investeringsactiviteiten</t>
  </si>
  <si>
    <t>(Des)investeringen materiële vaste activa</t>
  </si>
  <si>
    <t>(Des)investeringen immateriële vaste activa</t>
  </si>
  <si>
    <t>(Des)investeringen financiële vaste activa</t>
  </si>
  <si>
    <t>Kasstroom uit financieringsactiviteiten</t>
  </si>
  <si>
    <t>Mutatie Liquide middelen</t>
  </si>
  <si>
    <t>mutatie Liquide middelen (balans)</t>
  </si>
  <si>
    <t>Eindsaldo liquide middelen</t>
  </si>
  <si>
    <t>liquiditeit (vlottende activa / kortlopende schulden)</t>
  </si>
  <si>
    <t>www. poraad.nl</t>
  </si>
  <si>
    <t>test</t>
  </si>
  <si>
    <r>
      <t xml:space="preserve">opgenomen zoals die gepubliceerd zijn in </t>
    </r>
    <r>
      <rPr>
        <b/>
        <sz val="10"/>
        <rFont val="Calibri"/>
        <family val="2"/>
      </rPr>
      <t xml:space="preserve">september 2014. </t>
    </r>
  </si>
  <si>
    <t>2019/20</t>
  </si>
  <si>
    <r>
      <t xml:space="preserve">In de bekostiging voor de materiële instandhouding voor het jaar 2015 e.v. zijn de bedragen van de programma's van eisen van </t>
    </r>
    <r>
      <rPr>
        <b/>
        <sz val="10"/>
        <rFont val="Calibri"/>
        <family val="2"/>
      </rPr>
      <t>2015</t>
    </r>
  </si>
  <si>
    <r>
      <t xml:space="preserve">In deze applicatie zijn de bedragen van de vastgestelde GPL's  verwerkt zoals gepubliceerd tot en met </t>
    </r>
    <r>
      <rPr>
        <b/>
        <sz val="10"/>
        <rFont val="Calibri"/>
        <family val="2"/>
      </rPr>
      <t>april 2015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</si>
</sst>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4" formatCode="_ &quot;€&quot;\ * #,##0.00_ ;_ &quot;€&quot;\ * \-#,##0.00_ ;_ &quot;€&quot;\ * &quot;-&quot;??_ ;_ @_ "/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(&quot;€&quot;\ * #,##0.00_);_(&quot;€&quot;\ * \(#,##0.00\);_(&quot;€&quot;\ * &quot;-&quot;??_);_(@_)"/>
    <numFmt numFmtId="167" formatCode="_-&quot;€&quot;\ * #,##0_-;_-&quot;€&quot;\ * #,##0\-;_-&quot;€&quot;\ * &quot;-&quot;??_-;_-@_-"/>
    <numFmt numFmtId="168" formatCode="0.0000"/>
    <numFmt numFmtId="169" formatCode="dd/mm/yy"/>
    <numFmt numFmtId="170" formatCode="0.000%"/>
    <numFmt numFmtId="171" formatCode="[$-413]d/mmm/yy;@"/>
    <numFmt numFmtId="172" formatCode="0.0%"/>
    <numFmt numFmtId="173" formatCode="#,##0.0_ ;\-#,##0.0\ "/>
  </numFmts>
  <fonts count="98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name val="Calibri"/>
      <family val="2"/>
    </font>
    <font>
      <i/>
      <sz val="10"/>
      <name val="Calibri"/>
      <family val="2"/>
    </font>
    <font>
      <b/>
      <i/>
      <sz val="10"/>
      <name val="Calibri"/>
      <family val="2"/>
    </font>
    <font>
      <sz val="14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b/>
      <sz val="9"/>
      <color indexed="81"/>
      <name val="Tahoma"/>
      <family val="2"/>
    </font>
    <font>
      <sz val="10"/>
      <color indexed="81"/>
      <name val="Tahoma"/>
      <family val="2"/>
    </font>
    <font>
      <i/>
      <sz val="10"/>
      <color indexed="56"/>
      <name val="Calibri"/>
      <family val="2"/>
    </font>
    <font>
      <b/>
      <i/>
      <sz val="10"/>
      <color indexed="10"/>
      <name val="Calibri"/>
      <family val="2"/>
    </font>
    <font>
      <sz val="14"/>
      <color indexed="10"/>
      <name val="Calibri"/>
      <family val="2"/>
    </font>
    <font>
      <sz val="10"/>
      <color indexed="10"/>
      <name val="Calibri"/>
      <family val="2"/>
    </font>
    <font>
      <b/>
      <sz val="10"/>
      <color indexed="10"/>
      <name val="Calibri"/>
      <family val="2"/>
    </font>
    <font>
      <i/>
      <sz val="10"/>
      <color indexed="10"/>
      <name val="Calibri"/>
      <family val="2"/>
    </font>
    <font>
      <sz val="10"/>
      <color indexed="10"/>
      <name val="Arial"/>
      <family val="2"/>
    </font>
    <font>
      <b/>
      <sz val="10"/>
      <color indexed="9"/>
      <name val="Arial"/>
      <family val="2"/>
    </font>
    <font>
      <sz val="10"/>
      <color indexed="31"/>
      <name val="Calibri"/>
      <family val="2"/>
    </font>
    <font>
      <b/>
      <sz val="10"/>
      <color indexed="31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i/>
      <sz val="10"/>
      <color indexed="8"/>
      <name val="Calibri"/>
      <family val="2"/>
    </font>
    <font>
      <b/>
      <i/>
      <sz val="10"/>
      <color indexed="10"/>
      <name val="Arial"/>
      <family val="2"/>
    </font>
    <font>
      <sz val="8"/>
      <name val="Arial"/>
      <family val="2"/>
    </font>
    <font>
      <sz val="14"/>
      <color rgb="FFC00000"/>
      <name val="Calibri"/>
      <family val="2"/>
    </font>
    <font>
      <b/>
      <sz val="14"/>
      <color rgb="FFC00000"/>
      <name val="Calibri"/>
      <family val="2"/>
    </font>
    <font>
      <i/>
      <sz val="14"/>
      <color rgb="FFC00000"/>
      <name val="Calibri"/>
      <family val="2"/>
    </font>
    <font>
      <sz val="10"/>
      <color rgb="FFC00000"/>
      <name val="Calibri"/>
      <family val="2"/>
    </font>
    <font>
      <i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b/>
      <sz val="10"/>
      <color rgb="FFC00000"/>
      <name val="Calibri"/>
      <family val="2"/>
    </font>
    <font>
      <sz val="10"/>
      <color rgb="FFC00000"/>
      <name val="Arial"/>
      <family val="2"/>
    </font>
    <font>
      <b/>
      <sz val="10"/>
      <color theme="0"/>
      <name val="Calibri"/>
      <family val="2"/>
    </font>
    <font>
      <sz val="10"/>
      <color theme="0"/>
      <name val="Calibri"/>
      <family val="2"/>
    </font>
    <font>
      <b/>
      <i/>
      <sz val="10"/>
      <color theme="0"/>
      <name val="Calibri"/>
      <family val="2"/>
    </font>
    <font>
      <i/>
      <sz val="10"/>
      <color rgb="FF0070C0"/>
      <name val="Calibri"/>
      <family val="2"/>
    </font>
    <font>
      <b/>
      <sz val="10"/>
      <color rgb="FF0070C0"/>
      <name val="Calibri"/>
      <family val="2"/>
    </font>
    <font>
      <sz val="10"/>
      <color rgb="FF0070C0"/>
      <name val="Calibri"/>
      <family val="2"/>
    </font>
    <font>
      <sz val="10"/>
      <color theme="1"/>
      <name val="Calibri"/>
      <family val="2"/>
    </font>
    <font>
      <i/>
      <sz val="10"/>
      <color theme="0" tint="-0.14999847407452621"/>
      <name val="Calibri"/>
      <family val="2"/>
    </font>
    <font>
      <sz val="10"/>
      <color theme="0" tint="-0.14999847407452621"/>
      <name val="Calibri"/>
      <family val="2"/>
    </font>
    <font>
      <sz val="10"/>
      <color rgb="FF00B0F0"/>
      <name val="Calibri"/>
      <family val="2"/>
    </font>
    <font>
      <i/>
      <sz val="10"/>
      <color rgb="FF002060"/>
      <name val="Arial"/>
      <family val="2"/>
    </font>
    <font>
      <b/>
      <sz val="10"/>
      <color theme="0" tint="-0.499984740745262"/>
      <name val="Arial"/>
      <family val="2"/>
    </font>
    <font>
      <i/>
      <sz val="10"/>
      <color theme="0" tint="-0.499984740745262"/>
      <name val="Calibri"/>
      <family val="2"/>
    </font>
    <font>
      <sz val="10"/>
      <color theme="0" tint="-0.499984740745262"/>
      <name val="Calibri"/>
      <family val="2"/>
    </font>
    <font>
      <i/>
      <sz val="10"/>
      <color theme="0" tint="-0.499984740745262"/>
      <name val="Arial"/>
      <family val="2"/>
    </font>
    <font>
      <b/>
      <i/>
      <sz val="14"/>
      <color rgb="FFC00000"/>
      <name val="Calibri"/>
      <family val="2"/>
    </font>
    <font>
      <i/>
      <sz val="10"/>
      <color rgb="FF002060"/>
      <name val="Calibri"/>
      <family val="2"/>
    </font>
    <font>
      <sz val="12"/>
      <name val="Calibri"/>
      <family val="2"/>
    </font>
    <font>
      <u/>
      <sz val="10"/>
      <color indexed="12"/>
      <name val="Arial"/>
      <family val="2"/>
    </font>
    <font>
      <u/>
      <sz val="10"/>
      <name val="Arial"/>
      <family val="2"/>
    </font>
    <font>
      <sz val="9"/>
      <color indexed="81"/>
      <name val="Tahoma"/>
      <family val="2"/>
    </font>
    <font>
      <sz val="10"/>
      <color rgb="FF002060"/>
      <name val="Calibri"/>
      <family val="2"/>
    </font>
    <font>
      <b/>
      <i/>
      <sz val="10"/>
      <color rgb="FF002060"/>
      <name val="Calibri"/>
      <family val="2"/>
    </font>
    <font>
      <b/>
      <sz val="10"/>
      <color rgb="FF002060"/>
      <name val="Calibri"/>
      <family val="2"/>
    </font>
    <font>
      <i/>
      <sz val="10"/>
      <color theme="1"/>
      <name val="Calibri"/>
      <family val="2"/>
    </font>
    <font>
      <b/>
      <i/>
      <sz val="10"/>
      <color theme="1"/>
      <name val="Calibri"/>
      <family val="2"/>
    </font>
    <font>
      <b/>
      <sz val="10"/>
      <color theme="1"/>
      <name val="Calibri"/>
      <family val="2"/>
    </font>
    <font>
      <b/>
      <i/>
      <sz val="14"/>
      <color theme="1"/>
      <name val="Calibri"/>
      <family val="2"/>
    </font>
    <font>
      <i/>
      <sz val="14"/>
      <name val="Calibri"/>
      <family val="2"/>
    </font>
    <font>
      <i/>
      <sz val="12"/>
      <name val="Calibri"/>
      <family val="2"/>
    </font>
    <font>
      <i/>
      <sz val="10"/>
      <color theme="0" tint="-4.9989318521683403E-2"/>
      <name val="Calibri"/>
      <family val="2"/>
    </font>
    <font>
      <b/>
      <sz val="10"/>
      <color theme="0" tint="-0.14999847407452621"/>
      <name val="Arial"/>
      <family val="2"/>
    </font>
    <font>
      <sz val="10"/>
      <color theme="0" tint="-0.14999847407452621"/>
      <name val="Arial"/>
      <family val="2"/>
    </font>
    <font>
      <b/>
      <i/>
      <sz val="10"/>
      <color theme="0" tint="-0.14999847407452621"/>
      <name val="Calibri"/>
      <family val="2"/>
    </font>
    <font>
      <b/>
      <sz val="10"/>
      <color theme="0"/>
      <name val="Arial"/>
      <family val="2"/>
    </font>
    <font>
      <i/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b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sz val="14"/>
      <color theme="1" tint="0.34998626667073579"/>
      <name val="Calibri"/>
      <family val="2"/>
    </font>
    <font>
      <sz val="12"/>
      <color theme="1" tint="0.34998626667073579"/>
      <name val="Calibri"/>
      <family val="2"/>
    </font>
    <font>
      <i/>
      <sz val="12"/>
      <color theme="1" tint="0.34998626667073579"/>
      <name val="Calibri"/>
      <family val="2"/>
    </font>
    <font>
      <i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color theme="1" tint="0.34998626667073579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b/>
      <i/>
      <sz val="10"/>
      <color theme="1" tint="0.34998626667073579"/>
      <name val="Calibri"/>
      <family val="2"/>
      <scheme val="minor"/>
    </font>
    <font>
      <b/>
      <i/>
      <sz val="10"/>
      <name val="Calibri"/>
      <family val="2"/>
      <scheme val="minor"/>
    </font>
    <font>
      <b/>
      <i/>
      <sz val="14"/>
      <color indexed="10"/>
      <name val="Calibri"/>
      <family val="2"/>
    </font>
    <font>
      <b/>
      <sz val="14"/>
      <color indexed="10"/>
      <name val="Calibri"/>
      <family val="2"/>
    </font>
    <font>
      <b/>
      <i/>
      <sz val="14"/>
      <name val="Calibri"/>
      <family val="2"/>
    </font>
    <font>
      <b/>
      <sz val="14"/>
      <name val="Calibri"/>
      <family val="2"/>
    </font>
    <font>
      <i/>
      <sz val="10"/>
      <color theme="1" tint="4.9989318521683403E-2"/>
      <name val="Calibri"/>
      <family val="2"/>
    </font>
    <font>
      <b/>
      <sz val="11"/>
      <color indexed="9"/>
      <name val="Calibri"/>
      <family val="2"/>
    </font>
    <font>
      <sz val="12"/>
      <color theme="1" tint="0.249977111117893"/>
      <name val="Calibri"/>
      <family val="2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6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1" fillId="0" borderId="0"/>
    <xf numFmtId="165" fontId="1" fillId="0" borderId="0" applyFon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</cellStyleXfs>
  <cellXfs count="837">
    <xf numFmtId="0" fontId="0" fillId="0" borderId="0" xfId="0"/>
    <xf numFmtId="0" fontId="4" fillId="0" borderId="0" xfId="0" applyFont="1" applyFill="1" applyBorder="1" applyAlignment="1" applyProtection="1">
      <alignment horizontal="left"/>
    </xf>
    <xf numFmtId="0" fontId="4" fillId="0" borderId="0" xfId="0" applyFont="1" applyFill="1" applyAlignment="1">
      <alignment horizontal="left"/>
    </xf>
    <xf numFmtId="169" fontId="4" fillId="2" borderId="0" xfId="0" applyNumberFormat="1" applyFont="1" applyFill="1" applyBorder="1" applyAlignment="1" applyProtection="1">
      <alignment horizontal="left"/>
      <protection locked="0"/>
    </xf>
    <xf numFmtId="0" fontId="8" fillId="0" borderId="0" xfId="0" applyFont="1" applyFill="1" applyBorder="1" applyAlignment="1" applyProtection="1">
      <alignment horizontal="left"/>
    </xf>
    <xf numFmtId="0" fontId="4" fillId="0" borderId="0" xfId="0" quotePrefix="1" applyFont="1" applyFill="1" applyBorder="1" applyAlignment="1" applyProtection="1">
      <alignment horizontal="left"/>
    </xf>
    <xf numFmtId="165" fontId="4" fillId="0" borderId="0" xfId="0" applyNumberFormat="1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/>
    <xf numFmtId="0" fontId="4" fillId="0" borderId="0" xfId="0" applyFont="1" applyFill="1" applyBorder="1" applyProtection="1"/>
    <xf numFmtId="0" fontId="4" fillId="0" borderId="0" xfId="0" applyFont="1" applyFill="1" applyBorder="1" applyAlignment="1" applyProtection="1">
      <alignment horizontal="center"/>
    </xf>
    <xf numFmtId="10" fontId="4" fillId="0" borderId="0" xfId="2" applyNumberFormat="1" applyFont="1" applyFill="1" applyBorder="1" applyAlignment="1" applyProtection="1">
      <alignment horizontal="left"/>
      <protection locked="0"/>
    </xf>
    <xf numFmtId="0" fontId="4" fillId="0" borderId="0" xfId="0" applyFont="1" applyFill="1" applyAlignment="1" applyProtection="1">
      <alignment horizontal="left"/>
    </xf>
    <xf numFmtId="0" fontId="4" fillId="0" borderId="0" xfId="0" applyFont="1" applyFill="1" applyBorder="1" applyAlignment="1">
      <alignment horizontal="left"/>
    </xf>
    <xf numFmtId="0" fontId="8" fillId="0" borderId="0" xfId="0" applyFont="1" applyFill="1" applyAlignment="1">
      <alignment horizontal="left"/>
    </xf>
    <xf numFmtId="0" fontId="4" fillId="0" borderId="0" xfId="0" applyNumberFormat="1" applyFont="1" applyFill="1" applyBorder="1" applyAlignment="1" applyProtection="1">
      <alignment horizontal="left"/>
    </xf>
    <xf numFmtId="0" fontId="8" fillId="0" borderId="0" xfId="0" applyNumberFormat="1" applyFont="1" applyFill="1" applyBorder="1" applyAlignment="1" applyProtection="1">
      <alignment horizontal="left"/>
    </xf>
    <xf numFmtId="165" fontId="8" fillId="0" borderId="0" xfId="0" applyNumberFormat="1" applyFont="1" applyFill="1" applyBorder="1" applyAlignment="1" applyProtection="1">
      <alignment horizontal="left"/>
    </xf>
    <xf numFmtId="165" fontId="4" fillId="0" borderId="0" xfId="0" applyNumberFormat="1" applyFont="1" applyFill="1" applyBorder="1" applyAlignment="1" applyProtection="1"/>
    <xf numFmtId="165" fontId="8" fillId="0" borderId="0" xfId="0" applyNumberFormat="1" applyFont="1" applyFill="1" applyBorder="1" applyAlignment="1" applyProtection="1"/>
    <xf numFmtId="165" fontId="4" fillId="0" borderId="0" xfId="0" applyNumberFormat="1" applyFont="1" applyFill="1" applyBorder="1" applyAlignment="1" applyProtection="1">
      <protection locked="0"/>
    </xf>
    <xf numFmtId="0" fontId="8" fillId="0" borderId="0" xfId="0" applyFont="1" applyFill="1" applyBorder="1" applyAlignment="1" applyProtection="1">
      <alignment horizontal="left" vertical="center"/>
    </xf>
    <xf numFmtId="0" fontId="4" fillId="0" borderId="0" xfId="0" applyFont="1" applyFill="1" applyBorder="1" applyAlignment="1" applyProtection="1">
      <alignment horizontal="left" vertical="center" wrapText="1"/>
    </xf>
    <xf numFmtId="4" fontId="4" fillId="0" borderId="0" xfId="0" applyNumberFormat="1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left" vertical="top" wrapText="1"/>
    </xf>
    <xf numFmtId="0" fontId="8" fillId="0" borderId="0" xfId="0" applyFont="1" applyFill="1" applyBorder="1" applyAlignment="1" applyProtection="1">
      <alignment horizontal="left" vertical="top" wrapText="1"/>
    </xf>
    <xf numFmtId="0" fontId="9" fillId="0" borderId="0" xfId="0" applyNumberFormat="1" applyFont="1" applyFill="1" applyBorder="1" applyAlignment="1" applyProtection="1">
      <alignment horizontal="left" vertical="top" wrapText="1"/>
    </xf>
    <xf numFmtId="0" fontId="9" fillId="0" borderId="0" xfId="0" applyFont="1" applyFill="1" applyBorder="1" applyAlignment="1" applyProtection="1">
      <alignment horizontal="left" vertical="top" wrapText="1"/>
    </xf>
    <xf numFmtId="4" fontId="9" fillId="0" borderId="0" xfId="0" applyNumberFormat="1" applyFont="1" applyFill="1" applyBorder="1" applyAlignment="1" applyProtection="1">
      <alignment horizontal="left" vertical="top" wrapText="1"/>
    </xf>
    <xf numFmtId="4" fontId="4" fillId="0" borderId="0" xfId="0" applyNumberFormat="1" applyFont="1" applyFill="1" applyBorder="1" applyAlignment="1" applyProtection="1">
      <alignment horizontal="left" vertical="top" wrapText="1"/>
    </xf>
    <xf numFmtId="3" fontId="4" fillId="0" borderId="0" xfId="0" applyNumberFormat="1" applyFont="1" applyFill="1" applyBorder="1" applyAlignment="1" applyProtection="1">
      <alignment horizontal="left"/>
      <protection locked="0"/>
    </xf>
    <xf numFmtId="2" fontId="4" fillId="0" borderId="0" xfId="0" applyNumberFormat="1" applyFont="1" applyFill="1" applyBorder="1" applyAlignment="1" applyProtection="1">
      <alignment horizontal="left" vertical="top" wrapText="1"/>
    </xf>
    <xf numFmtId="0" fontId="8" fillId="0" borderId="0" xfId="0" applyFont="1" applyFill="1" applyAlignment="1" applyProtection="1">
      <alignment horizontal="left"/>
    </xf>
    <xf numFmtId="10" fontId="4" fillId="0" borderId="0" xfId="0" applyNumberFormat="1" applyFont="1" applyFill="1" applyAlignment="1" applyProtection="1">
      <alignment horizontal="left"/>
      <protection locked="0"/>
    </xf>
    <xf numFmtId="168" fontId="4" fillId="0" borderId="0" xfId="0" applyNumberFormat="1" applyFont="1" applyFill="1" applyAlignment="1" applyProtection="1">
      <alignment horizontal="left"/>
    </xf>
    <xf numFmtId="165" fontId="4" fillId="0" borderId="0" xfId="0" applyNumberFormat="1" applyFont="1" applyFill="1" applyBorder="1" applyProtection="1"/>
    <xf numFmtId="0" fontId="4" fillId="0" borderId="0" xfId="0" applyNumberFormat="1" applyFont="1" applyFill="1" applyBorder="1" applyProtection="1">
      <protection locked="0"/>
    </xf>
    <xf numFmtId="165" fontId="4" fillId="0" borderId="0" xfId="4" applyFont="1" applyFill="1" applyBorder="1" applyAlignment="1" applyProtection="1">
      <alignment horizontal="center"/>
    </xf>
    <xf numFmtId="0" fontId="5" fillId="0" borderId="0" xfId="0" quotePrefix="1" applyFont="1" applyFill="1" applyAlignment="1">
      <alignment horizontal="left"/>
    </xf>
    <xf numFmtId="165" fontId="4" fillId="0" borderId="0" xfId="0" applyNumberFormat="1" applyFont="1" applyFill="1" applyAlignment="1">
      <alignment horizontal="left"/>
    </xf>
    <xf numFmtId="165" fontId="4" fillId="0" borderId="0" xfId="1" applyFont="1" applyFill="1" applyAlignment="1">
      <alignment horizontal="left"/>
    </xf>
    <xf numFmtId="0" fontId="17" fillId="0" borderId="0" xfId="0" applyFont="1" applyFill="1" applyBorder="1" applyAlignment="1" applyProtection="1">
      <alignment horizontal="left"/>
    </xf>
    <xf numFmtId="0" fontId="17" fillId="0" borderId="0" xfId="0" applyFont="1" applyFill="1" applyAlignment="1">
      <alignment horizontal="left"/>
    </xf>
    <xf numFmtId="17" fontId="5" fillId="0" borderId="0" xfId="0" applyNumberFormat="1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5" fillId="0" borderId="0" xfId="0" applyFont="1" applyFill="1" applyBorder="1" applyAlignment="1" applyProtection="1">
      <alignment horizontal="left"/>
    </xf>
    <xf numFmtId="10" fontId="5" fillId="0" borderId="0" xfId="2" applyNumberFormat="1" applyFont="1" applyFill="1" applyAlignment="1">
      <alignment horizontal="left"/>
    </xf>
    <xf numFmtId="170" fontId="5" fillId="0" borderId="0" xfId="2" applyNumberFormat="1" applyFont="1" applyFill="1" applyAlignment="1">
      <alignment horizontal="left"/>
    </xf>
    <xf numFmtId="0" fontId="4" fillId="0" borderId="0" xfId="0" applyFont="1" applyFill="1" applyAlignment="1">
      <alignment horizontal="center"/>
    </xf>
    <xf numFmtId="167" fontId="4" fillId="0" borderId="0" xfId="0" applyNumberFormat="1" applyFont="1" applyFill="1" applyBorder="1" applyProtection="1">
      <protection locked="0"/>
    </xf>
    <xf numFmtId="9" fontId="4" fillId="0" borderId="0" xfId="0" applyNumberFormat="1" applyFont="1" applyFill="1" applyAlignment="1">
      <alignment horizontal="left"/>
    </xf>
    <xf numFmtId="10" fontId="4" fillId="0" borderId="0" xfId="0" applyNumberFormat="1" applyFont="1" applyFill="1" applyBorder="1" applyAlignment="1" applyProtection="1">
      <alignment horizontal="center"/>
    </xf>
    <xf numFmtId="4" fontId="10" fillId="0" borderId="0" xfId="0" applyNumberFormat="1" applyFont="1"/>
    <xf numFmtId="0" fontId="10" fillId="0" borderId="0" xfId="0" applyFont="1"/>
    <xf numFmtId="0" fontId="4" fillId="0" borderId="0" xfId="0" applyFont="1" applyFill="1" applyBorder="1" applyAlignment="1" applyProtection="1">
      <alignment horizontal="left" vertical="top"/>
    </xf>
    <xf numFmtId="0" fontId="4" fillId="0" borderId="0" xfId="0" applyFont="1" applyFill="1" applyBorder="1" applyAlignment="1" applyProtection="1">
      <alignment horizontal="left" vertical="top" wrapText="1"/>
      <protection locked="0"/>
    </xf>
    <xf numFmtId="4" fontId="4" fillId="0" borderId="0" xfId="0" applyNumberFormat="1" applyFont="1" applyFill="1" applyBorder="1" applyAlignment="1" applyProtection="1">
      <alignment horizontal="left" vertical="top" wrapText="1"/>
      <protection locked="0"/>
    </xf>
    <xf numFmtId="4" fontId="4" fillId="0" borderId="0" xfId="0" applyNumberFormat="1" applyFont="1" applyFill="1" applyBorder="1" applyAlignment="1" applyProtection="1">
      <alignment horizontal="left" vertical="top"/>
    </xf>
    <xf numFmtId="4" fontId="4" fillId="0" borderId="0" xfId="0" applyNumberFormat="1" applyFont="1" applyFill="1" applyBorder="1" applyAlignment="1" applyProtection="1">
      <alignment horizontal="left"/>
      <protection locked="0"/>
    </xf>
    <xf numFmtId="3" fontId="4" fillId="0" borderId="0" xfId="0" applyNumberFormat="1" applyFont="1" applyFill="1" applyBorder="1" applyAlignment="1" applyProtection="1">
      <alignment horizontal="left" vertical="top" wrapText="1"/>
    </xf>
    <xf numFmtId="0" fontId="8" fillId="0" borderId="0" xfId="0" applyFont="1" applyFill="1" applyAlignment="1" applyProtection="1">
      <alignment horizontal="left"/>
      <protection locked="0"/>
    </xf>
    <xf numFmtId="10" fontId="4" fillId="0" borderId="0" xfId="0" applyNumberFormat="1" applyFont="1" applyFill="1" applyAlignment="1" applyProtection="1">
      <alignment horizontal="left"/>
    </xf>
    <xf numFmtId="0" fontId="4" fillId="0" borderId="0" xfId="0" applyFont="1" applyFill="1" applyAlignment="1" applyProtection="1">
      <alignment horizontal="left"/>
      <protection locked="0"/>
    </xf>
    <xf numFmtId="165" fontId="4" fillId="0" borderId="0" xfId="0" applyNumberFormat="1" applyFont="1" applyFill="1" applyAlignment="1">
      <alignment horizontal="center"/>
    </xf>
    <xf numFmtId="166" fontId="4" fillId="0" borderId="0" xfId="0" applyNumberFormat="1" applyFont="1" applyFill="1" applyAlignment="1">
      <alignment horizontal="center"/>
    </xf>
    <xf numFmtId="165" fontId="8" fillId="0" borderId="0" xfId="0" applyNumberFormat="1" applyFont="1" applyFill="1" applyBorder="1" applyAlignment="1" applyProtection="1">
      <alignment horizontal="left"/>
      <protection locked="0"/>
    </xf>
    <xf numFmtId="0" fontId="4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center"/>
    </xf>
    <xf numFmtId="0" fontId="4" fillId="3" borderId="0" xfId="0" applyFont="1" applyFill="1" applyBorder="1" applyProtection="1"/>
    <xf numFmtId="0" fontId="19" fillId="3" borderId="0" xfId="0" applyFont="1" applyFill="1" applyBorder="1" applyProtection="1"/>
    <xf numFmtId="0" fontId="4" fillId="3" borderId="0" xfId="0" applyFont="1" applyFill="1" applyBorder="1" applyAlignment="1" applyProtection="1">
      <alignment horizontal="left"/>
    </xf>
    <xf numFmtId="0" fontId="20" fillId="3" borderId="0" xfId="0" applyFont="1" applyFill="1" applyBorder="1" applyProtection="1"/>
    <xf numFmtId="0" fontId="21" fillId="3" borderId="0" xfId="0" applyFont="1" applyFill="1" applyBorder="1" applyProtection="1"/>
    <xf numFmtId="0" fontId="5" fillId="3" borderId="0" xfId="0" applyFont="1" applyFill="1" applyBorder="1" applyAlignment="1" applyProtection="1">
      <alignment horizontal="left"/>
    </xf>
    <xf numFmtId="1" fontId="4" fillId="3" borderId="0" xfId="0" applyNumberFormat="1" applyFont="1" applyFill="1" applyBorder="1" applyAlignment="1" applyProtection="1">
      <alignment horizontal="center"/>
    </xf>
    <xf numFmtId="0" fontId="8" fillId="3" borderId="0" xfId="0" applyFont="1" applyFill="1" applyBorder="1" applyProtection="1"/>
    <xf numFmtId="0" fontId="5" fillId="3" borderId="0" xfId="0" applyFont="1" applyFill="1" applyBorder="1" applyProtection="1"/>
    <xf numFmtId="0" fontId="27" fillId="3" borderId="0" xfId="0" applyFont="1" applyFill="1" applyBorder="1" applyProtection="1"/>
    <xf numFmtId="0" fontId="12" fillId="3" borderId="0" xfId="0" applyFont="1" applyFill="1" applyBorder="1" applyProtection="1"/>
    <xf numFmtId="0" fontId="13" fillId="3" borderId="0" xfId="0" applyFont="1" applyFill="1" applyBorder="1" applyProtection="1"/>
    <xf numFmtId="164" fontId="5" fillId="3" borderId="0" xfId="0" applyNumberFormat="1" applyFont="1" applyFill="1" applyBorder="1" applyAlignment="1" applyProtection="1">
      <alignment horizontal="center"/>
    </xf>
    <xf numFmtId="164" fontId="4" fillId="3" borderId="0" xfId="0" applyNumberFormat="1" applyFont="1" applyFill="1" applyBorder="1" applyAlignment="1" applyProtection="1">
      <alignment horizontal="center"/>
    </xf>
    <xf numFmtId="0" fontId="4" fillId="4" borderId="1" xfId="0" applyFont="1" applyFill="1" applyBorder="1" applyProtection="1"/>
    <xf numFmtId="0" fontId="4" fillId="4" borderId="2" xfId="0" applyFont="1" applyFill="1" applyBorder="1" applyProtection="1"/>
    <xf numFmtId="0" fontId="5" fillId="4" borderId="2" xfId="0" applyFont="1" applyFill="1" applyBorder="1" applyAlignment="1" applyProtection="1">
      <alignment horizontal="right"/>
    </xf>
    <xf numFmtId="0" fontId="6" fillId="4" borderId="2" xfId="0" applyFont="1" applyFill="1" applyBorder="1" applyAlignment="1" applyProtection="1">
      <alignment horizontal="center"/>
    </xf>
    <xf numFmtId="0" fontId="4" fillId="4" borderId="3" xfId="0" applyFont="1" applyFill="1" applyBorder="1" applyProtection="1"/>
    <xf numFmtId="0" fontId="4" fillId="4" borderId="4" xfId="0" applyFont="1" applyFill="1" applyBorder="1" applyProtection="1"/>
    <xf numFmtId="0" fontId="4" fillId="4" borderId="0" xfId="0" applyFont="1" applyFill="1" applyBorder="1" applyProtection="1"/>
    <xf numFmtId="0" fontId="5" fillId="4" borderId="0" xfId="0" applyFont="1" applyFill="1" applyBorder="1" applyAlignment="1" applyProtection="1">
      <alignment horizontal="right"/>
    </xf>
    <xf numFmtId="0" fontId="6" fillId="4" borderId="0" xfId="0" applyFont="1" applyFill="1" applyBorder="1" applyAlignment="1" applyProtection="1">
      <alignment horizontal="center"/>
    </xf>
    <xf numFmtId="0" fontId="4" fillId="4" borderId="5" xfId="0" applyFont="1" applyFill="1" applyBorder="1" applyProtection="1"/>
    <xf numFmtId="0" fontId="19" fillId="4" borderId="4" xfId="0" applyFont="1" applyFill="1" applyBorder="1" applyProtection="1"/>
    <xf numFmtId="0" fontId="19" fillId="4" borderId="0" xfId="0" applyFont="1" applyFill="1" applyBorder="1" applyProtection="1"/>
    <xf numFmtId="0" fontId="19" fillId="4" borderId="5" xfId="0" applyFont="1" applyFill="1" applyBorder="1" applyProtection="1"/>
    <xf numFmtId="0" fontId="22" fillId="4" borderId="0" xfId="0" applyFont="1" applyFill="1" applyBorder="1" applyAlignment="1" applyProtection="1">
      <alignment horizontal="right"/>
    </xf>
    <xf numFmtId="0" fontId="4" fillId="4" borderId="0" xfId="0" applyFont="1" applyFill="1" applyBorder="1" applyAlignment="1" applyProtection="1">
      <alignment horizontal="left"/>
    </xf>
    <xf numFmtId="0" fontId="4" fillId="4" borderId="0" xfId="0" applyFont="1" applyFill="1" applyBorder="1" applyAlignment="1" applyProtection="1">
      <alignment horizontal="center"/>
    </xf>
    <xf numFmtId="0" fontId="20" fillId="4" borderId="4" xfId="0" applyFont="1" applyFill="1" applyBorder="1" applyProtection="1"/>
    <xf numFmtId="0" fontId="20" fillId="4" borderId="0" xfId="0" applyFont="1" applyFill="1" applyBorder="1" applyProtection="1"/>
    <xf numFmtId="0" fontId="20" fillId="4" borderId="5" xfId="0" applyFont="1" applyFill="1" applyBorder="1" applyProtection="1"/>
    <xf numFmtId="0" fontId="8" fillId="4" borderId="0" xfId="0" applyFont="1" applyFill="1" applyBorder="1" applyAlignment="1" applyProtection="1">
      <alignment horizontal="left"/>
    </xf>
    <xf numFmtId="0" fontId="5" fillId="4" borderId="0" xfId="0" applyFont="1" applyFill="1" applyBorder="1" applyAlignment="1" applyProtection="1">
      <alignment horizontal="left"/>
    </xf>
    <xf numFmtId="0" fontId="8" fillId="4" borderId="4" xfId="0" applyFont="1" applyFill="1" applyBorder="1" applyProtection="1"/>
    <xf numFmtId="0" fontId="8" fillId="4" borderId="5" xfId="0" applyFont="1" applyFill="1" applyBorder="1" applyProtection="1"/>
    <xf numFmtId="0" fontId="5" fillId="4" borderId="4" xfId="0" applyFont="1" applyFill="1" applyBorder="1" applyProtection="1"/>
    <xf numFmtId="0" fontId="5" fillId="4" borderId="0" xfId="0" applyFont="1" applyFill="1" applyBorder="1" applyProtection="1"/>
    <xf numFmtId="0" fontId="5" fillId="4" borderId="5" xfId="0" applyFont="1" applyFill="1" applyBorder="1" applyProtection="1"/>
    <xf numFmtId="0" fontId="28" fillId="4" borderId="4" xfId="0" applyFont="1" applyFill="1" applyBorder="1" applyProtection="1"/>
    <xf numFmtId="0" fontId="27" fillId="4" borderId="5" xfId="0" applyFont="1" applyFill="1" applyBorder="1" applyProtection="1"/>
    <xf numFmtId="0" fontId="12" fillId="4" borderId="0" xfId="0" applyFont="1" applyFill="1" applyBorder="1" applyProtection="1"/>
    <xf numFmtId="0" fontId="5" fillId="4" borderId="0" xfId="0" applyFont="1" applyFill="1" applyBorder="1" applyAlignment="1" applyProtection="1">
      <alignment horizontal="center"/>
    </xf>
    <xf numFmtId="0" fontId="4" fillId="4" borderId="6" xfId="0" applyFont="1" applyFill="1" applyBorder="1" applyProtection="1"/>
    <xf numFmtId="0" fontId="4" fillId="4" borderId="7" xfId="0" applyFont="1" applyFill="1" applyBorder="1" applyProtection="1"/>
    <xf numFmtId="0" fontId="24" fillId="4" borderId="7" xfId="0" applyFont="1" applyFill="1" applyBorder="1" applyAlignment="1" applyProtection="1">
      <alignment horizontal="right"/>
    </xf>
    <xf numFmtId="0" fontId="4" fillId="4" borderId="8" xfId="0" applyFont="1" applyFill="1" applyBorder="1" applyProtection="1"/>
    <xf numFmtId="0" fontId="4" fillId="4" borderId="2" xfId="0" applyFont="1" applyFill="1" applyBorder="1" applyAlignment="1" applyProtection="1">
      <alignment horizontal="center"/>
    </xf>
    <xf numFmtId="0" fontId="7" fillId="4" borderId="0" xfId="0" applyFont="1" applyFill="1" applyBorder="1" applyProtection="1"/>
    <xf numFmtId="0" fontId="7" fillId="4" borderId="0" xfId="0" applyFont="1" applyFill="1" applyBorder="1" applyAlignment="1" applyProtection="1">
      <alignment horizontal="left"/>
    </xf>
    <xf numFmtId="0" fontId="20" fillId="4" borderId="0" xfId="0" applyFont="1" applyFill="1" applyBorder="1" applyAlignment="1" applyProtection="1">
      <alignment horizontal="center"/>
    </xf>
    <xf numFmtId="0" fontId="10" fillId="4" borderId="0" xfId="0" applyFont="1" applyFill="1" applyBorder="1" applyProtection="1"/>
    <xf numFmtId="0" fontId="10" fillId="4" borderId="0" xfId="0" applyFont="1" applyFill="1" applyBorder="1" applyAlignment="1" applyProtection="1">
      <alignment horizontal="left"/>
    </xf>
    <xf numFmtId="0" fontId="13" fillId="4" borderId="0" xfId="0" applyFont="1" applyFill="1" applyBorder="1" applyProtection="1"/>
    <xf numFmtId="0" fontId="21" fillId="4" borderId="0" xfId="0" quotePrefix="1" applyFont="1" applyFill="1" applyBorder="1" applyAlignment="1" applyProtection="1">
      <alignment horizontal="left"/>
    </xf>
    <xf numFmtId="0" fontId="4" fillId="4" borderId="7" xfId="0" applyFont="1" applyFill="1" applyBorder="1" applyAlignment="1" applyProtection="1">
      <alignment horizontal="left"/>
    </xf>
    <xf numFmtId="0" fontId="20" fillId="4" borderId="2" xfId="0" applyFont="1" applyFill="1" applyBorder="1" applyProtection="1"/>
    <xf numFmtId="0" fontId="21" fillId="4" borderId="2" xfId="0" quotePrefix="1" applyFont="1" applyFill="1" applyBorder="1" applyAlignment="1" applyProtection="1">
      <alignment horizontal="left"/>
    </xf>
    <xf numFmtId="0" fontId="22" fillId="4" borderId="0" xfId="0" applyFont="1" applyFill="1" applyBorder="1" applyAlignment="1" applyProtection="1">
      <alignment horizontal="left"/>
    </xf>
    <xf numFmtId="167" fontId="4" fillId="4" borderId="0" xfId="4" applyNumberFormat="1" applyFont="1" applyFill="1" applyBorder="1" applyAlignment="1" applyProtection="1">
      <alignment horizontal="left"/>
    </xf>
    <xf numFmtId="164" fontId="4" fillId="4" borderId="0" xfId="0" applyNumberFormat="1" applyFont="1" applyFill="1" applyBorder="1" applyAlignment="1" applyProtection="1">
      <alignment horizontal="center"/>
      <protection locked="0"/>
    </xf>
    <xf numFmtId="164" fontId="4" fillId="4" borderId="0" xfId="1" applyNumberFormat="1" applyFont="1" applyFill="1" applyBorder="1" applyProtection="1"/>
    <xf numFmtId="0" fontId="4" fillId="4" borderId="2" xfId="0" applyFont="1" applyFill="1" applyBorder="1" applyAlignment="1" applyProtection="1">
      <alignment horizontal="left"/>
    </xf>
    <xf numFmtId="0" fontId="21" fillId="4" borderId="4" xfId="0" applyFont="1" applyFill="1" applyBorder="1" applyProtection="1"/>
    <xf numFmtId="0" fontId="21" fillId="4" borderId="5" xfId="0" applyFont="1" applyFill="1" applyBorder="1" applyProtection="1"/>
    <xf numFmtId="0" fontId="5" fillId="4" borderId="2" xfId="0" applyFont="1" applyFill="1" applyBorder="1" applyProtection="1"/>
    <xf numFmtId="167" fontId="4" fillId="4" borderId="2" xfId="4" applyNumberFormat="1" applyFont="1" applyFill="1" applyBorder="1" applyAlignment="1" applyProtection="1">
      <alignment horizontal="left"/>
    </xf>
    <xf numFmtId="0" fontId="19" fillId="4" borderId="0" xfId="0" applyFont="1" applyFill="1" applyBorder="1" applyAlignment="1" applyProtection="1">
      <alignment horizontal="left"/>
    </xf>
    <xf numFmtId="167" fontId="19" fillId="4" borderId="0" xfId="4" applyNumberFormat="1" applyFont="1" applyFill="1" applyBorder="1" applyAlignment="1" applyProtection="1">
      <alignment horizontal="left"/>
    </xf>
    <xf numFmtId="0" fontId="7" fillId="4" borderId="0" xfId="4" applyNumberFormat="1" applyFont="1" applyFill="1" applyBorder="1" applyAlignment="1" applyProtection="1"/>
    <xf numFmtId="0" fontId="22" fillId="4" borderId="0" xfId="0" applyFont="1" applyFill="1" applyBorder="1" applyProtection="1"/>
    <xf numFmtId="0" fontId="20" fillId="4" borderId="0" xfId="0" applyFont="1" applyFill="1" applyBorder="1" applyAlignment="1" applyProtection="1">
      <alignment horizontal="left"/>
    </xf>
    <xf numFmtId="167" fontId="20" fillId="4" borderId="0" xfId="4" applyNumberFormat="1" applyFont="1" applyFill="1" applyBorder="1" applyAlignment="1" applyProtection="1">
      <alignment horizontal="left"/>
    </xf>
    <xf numFmtId="164" fontId="5" fillId="4" borderId="0" xfId="0" applyNumberFormat="1" applyFont="1" applyFill="1" applyBorder="1" applyAlignment="1" applyProtection="1">
      <alignment horizontal="center"/>
    </xf>
    <xf numFmtId="164" fontId="4" fillId="4" borderId="0" xfId="0" applyNumberFormat="1" applyFont="1" applyFill="1" applyBorder="1" applyAlignment="1" applyProtection="1">
      <alignment horizontal="center"/>
    </xf>
    <xf numFmtId="0" fontId="32" fillId="4" borderId="4" xfId="0" applyFont="1" applyFill="1" applyBorder="1" applyProtection="1"/>
    <xf numFmtId="0" fontId="33" fillId="4" borderId="0" xfId="0" applyFont="1" applyFill="1" applyBorder="1" applyProtection="1"/>
    <xf numFmtId="0" fontId="32" fillId="4" borderId="0" xfId="0" applyFont="1" applyFill="1" applyBorder="1" applyProtection="1"/>
    <xf numFmtId="0" fontId="34" fillId="4" borderId="0" xfId="0" applyFont="1" applyFill="1" applyBorder="1" applyAlignment="1" applyProtection="1"/>
    <xf numFmtId="0" fontId="32" fillId="4" borderId="5" xfId="0" applyFont="1" applyFill="1" applyBorder="1" applyProtection="1"/>
    <xf numFmtId="0" fontId="32" fillId="3" borderId="0" xfId="0" applyFont="1" applyFill="1" applyBorder="1" applyProtection="1"/>
    <xf numFmtId="0" fontId="35" fillId="4" borderId="4" xfId="0" applyFont="1" applyFill="1" applyBorder="1" applyProtection="1"/>
    <xf numFmtId="0" fontId="35" fillId="4" borderId="0" xfId="0" applyFont="1" applyFill="1" applyBorder="1" applyProtection="1"/>
    <xf numFmtId="0" fontId="36" fillId="4" borderId="0" xfId="0" applyFont="1" applyFill="1" applyBorder="1" applyAlignment="1" applyProtection="1">
      <alignment horizontal="right"/>
    </xf>
    <xf numFmtId="0" fontId="36" fillId="4" borderId="0" xfId="0" applyFont="1" applyFill="1" applyBorder="1" applyAlignment="1" applyProtection="1"/>
    <xf numFmtId="0" fontId="35" fillId="4" borderId="5" xfId="0" applyFont="1" applyFill="1" applyBorder="1" applyProtection="1"/>
    <xf numFmtId="0" fontId="35" fillId="3" borderId="0" xfId="0" applyFont="1" applyFill="1" applyBorder="1" applyProtection="1"/>
    <xf numFmtId="0" fontId="37" fillId="4" borderId="0" xfId="0" applyFont="1" applyFill="1" applyBorder="1" applyAlignment="1" applyProtection="1">
      <alignment horizontal="center"/>
    </xf>
    <xf numFmtId="0" fontId="4" fillId="3" borderId="9" xfId="0" applyFont="1" applyFill="1" applyBorder="1" applyProtection="1"/>
    <xf numFmtId="0" fontId="4" fillId="3" borderId="10" xfId="0" applyFont="1" applyFill="1" applyBorder="1" applyProtection="1"/>
    <xf numFmtId="0" fontId="6" fillId="3" borderId="10" xfId="0" applyFont="1" applyFill="1" applyBorder="1" applyAlignment="1" applyProtection="1">
      <alignment horizontal="center"/>
    </xf>
    <xf numFmtId="0" fontId="6" fillId="3" borderId="11" xfId="0" applyFont="1" applyFill="1" applyBorder="1" applyAlignment="1" applyProtection="1">
      <alignment horizontal="center"/>
    </xf>
    <xf numFmtId="0" fontId="4" fillId="3" borderId="12" xfId="0" applyFont="1" applyFill="1" applyBorder="1" applyProtection="1"/>
    <xf numFmtId="0" fontId="4" fillId="3" borderId="13" xfId="0" applyFont="1" applyFill="1" applyBorder="1" applyAlignment="1" applyProtection="1">
      <alignment horizontal="left"/>
    </xf>
    <xf numFmtId="0" fontId="4" fillId="3" borderId="13" xfId="0" applyFont="1" applyFill="1" applyBorder="1" applyProtection="1"/>
    <xf numFmtId="0" fontId="4" fillId="3" borderId="13" xfId="0" applyFont="1" applyFill="1" applyBorder="1" applyAlignment="1" applyProtection="1">
      <alignment horizontal="center"/>
    </xf>
    <xf numFmtId="0" fontId="6" fillId="3" borderId="14" xfId="0" applyFont="1" applyFill="1" applyBorder="1" applyAlignment="1" applyProtection="1">
      <alignment horizontal="center"/>
    </xf>
    <xf numFmtId="0" fontId="6" fillId="3" borderId="13" xfId="0" applyFont="1" applyFill="1" applyBorder="1" applyAlignment="1" applyProtection="1">
      <alignment horizontal="center"/>
    </xf>
    <xf numFmtId="0" fontId="4" fillId="3" borderId="14" xfId="0" applyFont="1" applyFill="1" applyBorder="1" applyProtection="1"/>
    <xf numFmtId="0" fontId="4" fillId="3" borderId="13" xfId="0" applyNumberFormat="1" applyFont="1" applyFill="1" applyBorder="1" applyProtection="1"/>
    <xf numFmtId="2" fontId="4" fillId="3" borderId="14" xfId="0" applyNumberFormat="1" applyFont="1" applyFill="1" applyBorder="1" applyAlignment="1" applyProtection="1">
      <alignment horizontal="center"/>
    </xf>
    <xf numFmtId="2" fontId="4" fillId="3" borderId="13" xfId="0" applyNumberFormat="1" applyFont="1" applyFill="1" applyBorder="1" applyAlignment="1" applyProtection="1">
      <alignment horizontal="center"/>
    </xf>
    <xf numFmtId="0" fontId="20" fillId="3" borderId="12" xfId="0" applyFont="1" applyFill="1" applyBorder="1" applyProtection="1"/>
    <xf numFmtId="0" fontId="20" fillId="3" borderId="13" xfId="0" applyFont="1" applyFill="1" applyBorder="1" applyProtection="1"/>
    <xf numFmtId="0" fontId="18" fillId="3" borderId="13" xfId="0" applyFont="1" applyFill="1" applyBorder="1" applyAlignment="1" applyProtection="1">
      <alignment horizontal="center"/>
    </xf>
    <xf numFmtId="0" fontId="18" fillId="3" borderId="14" xfId="0" applyFont="1" applyFill="1" applyBorder="1" applyAlignment="1" applyProtection="1">
      <alignment horizontal="center"/>
    </xf>
    <xf numFmtId="0" fontId="4" fillId="3" borderId="14" xfId="0" applyFont="1" applyFill="1" applyBorder="1" applyAlignment="1" applyProtection="1">
      <alignment horizontal="center"/>
    </xf>
    <xf numFmtId="0" fontId="8" fillId="3" borderId="13" xfId="0" applyFont="1" applyFill="1" applyBorder="1" applyAlignment="1" applyProtection="1">
      <alignment horizontal="left"/>
    </xf>
    <xf numFmtId="0" fontId="8" fillId="3" borderId="13" xfId="0" applyFont="1" applyFill="1" applyBorder="1" applyAlignment="1" applyProtection="1">
      <alignment horizontal="center"/>
    </xf>
    <xf numFmtId="0" fontId="8" fillId="3" borderId="14" xfId="0" applyFont="1" applyFill="1" applyBorder="1" applyAlignment="1" applyProtection="1">
      <alignment horizontal="center"/>
    </xf>
    <xf numFmtId="0" fontId="5" fillId="3" borderId="13" xfId="0" applyFont="1" applyFill="1" applyBorder="1" applyAlignment="1" applyProtection="1">
      <alignment horizontal="left"/>
    </xf>
    <xf numFmtId="2" fontId="5" fillId="3" borderId="13" xfId="0" applyNumberFormat="1" applyFont="1" applyFill="1" applyBorder="1" applyAlignment="1" applyProtection="1">
      <alignment horizontal="center"/>
    </xf>
    <xf numFmtId="1" fontId="4" fillId="3" borderId="14" xfId="0" applyNumberFormat="1" applyFont="1" applyFill="1" applyBorder="1" applyAlignment="1" applyProtection="1">
      <alignment horizontal="center"/>
    </xf>
    <xf numFmtId="0" fontId="8" fillId="3" borderId="12" xfId="0" applyFont="1" applyFill="1" applyBorder="1" applyProtection="1"/>
    <xf numFmtId="1" fontId="8" fillId="3" borderId="14" xfId="0" applyNumberFormat="1" applyFont="1" applyFill="1" applyBorder="1" applyAlignment="1" applyProtection="1">
      <alignment horizontal="center"/>
    </xf>
    <xf numFmtId="0" fontId="5" fillId="3" borderId="12" xfId="0" applyFont="1" applyFill="1" applyBorder="1" applyProtection="1"/>
    <xf numFmtId="0" fontId="8" fillId="3" borderId="13" xfId="0" applyFont="1" applyFill="1" applyBorder="1" applyProtection="1"/>
    <xf numFmtId="0" fontId="28" fillId="3" borderId="12" xfId="0" applyFont="1" applyFill="1" applyBorder="1" applyProtection="1"/>
    <xf numFmtId="0" fontId="29" fillId="3" borderId="13" xfId="0" applyFont="1" applyFill="1" applyBorder="1" applyProtection="1"/>
    <xf numFmtId="0" fontId="27" fillId="3" borderId="13" xfId="0" applyFont="1" applyFill="1" applyBorder="1" applyProtection="1"/>
    <xf numFmtId="0" fontId="27" fillId="3" borderId="14" xfId="0" applyFont="1" applyFill="1" applyBorder="1" applyProtection="1"/>
    <xf numFmtId="0" fontId="12" fillId="3" borderId="13" xfId="0" applyFont="1" applyFill="1" applyBorder="1" applyProtection="1"/>
    <xf numFmtId="0" fontId="8" fillId="3" borderId="13" xfId="0" quotePrefix="1" applyFont="1" applyFill="1" applyBorder="1" applyAlignment="1" applyProtection="1">
      <alignment horizontal="left"/>
    </xf>
    <xf numFmtId="0" fontId="8" fillId="3" borderId="13" xfId="0" applyFont="1" applyFill="1" applyBorder="1" applyProtection="1">
      <protection locked="0"/>
    </xf>
    <xf numFmtId="0" fontId="5" fillId="3" borderId="13" xfId="0" applyFont="1" applyFill="1" applyBorder="1" applyAlignment="1" applyProtection="1">
      <alignment horizontal="left" indent="1"/>
    </xf>
    <xf numFmtId="0" fontId="5" fillId="3" borderId="13" xfId="0" applyNumberFormat="1" applyFont="1" applyFill="1" applyBorder="1" applyAlignment="1" applyProtection="1">
      <alignment horizontal="center"/>
    </xf>
    <xf numFmtId="0" fontId="5" fillId="3" borderId="14" xfId="0" applyFont="1" applyFill="1" applyBorder="1" applyProtection="1"/>
    <xf numFmtId="0" fontId="4" fillId="3" borderId="15" xfId="0" applyFont="1" applyFill="1" applyBorder="1" applyProtection="1"/>
    <xf numFmtId="0" fontId="4" fillId="3" borderId="16" xfId="0" applyFont="1" applyFill="1" applyBorder="1" applyAlignment="1" applyProtection="1">
      <alignment horizontal="left"/>
    </xf>
    <xf numFmtId="0" fontId="4" fillId="3" borderId="17" xfId="0" applyFont="1" applyFill="1" applyBorder="1" applyProtection="1"/>
    <xf numFmtId="0" fontId="32" fillId="4" borderId="0" xfId="0" applyFont="1" applyFill="1" applyBorder="1" applyAlignment="1" applyProtection="1">
      <alignment horizontal="center"/>
    </xf>
    <xf numFmtId="0" fontId="4" fillId="3" borderId="10" xfId="0" applyFont="1" applyFill="1" applyBorder="1" applyAlignment="1" applyProtection="1">
      <alignment horizontal="left"/>
    </xf>
    <xf numFmtId="0" fontId="4" fillId="3" borderId="10" xfId="0" applyFont="1" applyFill="1" applyBorder="1" applyAlignment="1" applyProtection="1">
      <alignment horizontal="center"/>
    </xf>
    <xf numFmtId="0" fontId="4" fillId="3" borderId="11" xfId="0" applyFont="1" applyFill="1" applyBorder="1" applyProtection="1"/>
    <xf numFmtId="0" fontId="21" fillId="3" borderId="13" xfId="0" applyFont="1" applyFill="1" applyBorder="1" applyAlignment="1" applyProtection="1">
      <alignment horizontal="left"/>
    </xf>
    <xf numFmtId="164" fontId="4" fillId="3" borderId="13" xfId="0" applyNumberFormat="1" applyFont="1" applyFill="1" applyBorder="1" applyAlignment="1" applyProtection="1">
      <alignment horizontal="center"/>
    </xf>
    <xf numFmtId="164" fontId="4" fillId="3" borderId="14" xfId="0" applyNumberFormat="1" applyFont="1" applyFill="1" applyBorder="1" applyAlignment="1" applyProtection="1">
      <alignment horizontal="right"/>
    </xf>
    <xf numFmtId="0" fontId="6" fillId="3" borderId="12" xfId="0" applyFont="1" applyFill="1" applyBorder="1" applyProtection="1"/>
    <xf numFmtId="0" fontId="5" fillId="3" borderId="13" xfId="0" applyFont="1" applyFill="1" applyBorder="1" applyProtection="1"/>
    <xf numFmtId="164" fontId="6" fillId="3" borderId="14" xfId="0" applyNumberFormat="1" applyFont="1" applyFill="1" applyBorder="1" applyAlignment="1" applyProtection="1">
      <alignment horizontal="right"/>
    </xf>
    <xf numFmtId="164" fontId="4" fillId="3" borderId="14" xfId="0" applyNumberFormat="1" applyFont="1" applyFill="1" applyBorder="1" applyAlignment="1" applyProtection="1">
      <alignment horizontal="center"/>
    </xf>
    <xf numFmtId="0" fontId="6" fillId="3" borderId="13" xfId="0" applyFont="1" applyFill="1" applyBorder="1" applyProtection="1"/>
    <xf numFmtId="0" fontId="5" fillId="3" borderId="13" xfId="0" applyFont="1" applyFill="1" applyBorder="1" applyAlignment="1" applyProtection="1">
      <alignment horizontal="left" indent="2"/>
    </xf>
    <xf numFmtId="164" fontId="5" fillId="3" borderId="13" xfId="0" applyNumberFormat="1" applyFont="1" applyFill="1" applyBorder="1" applyAlignment="1" applyProtection="1">
      <alignment horizontal="center"/>
    </xf>
    <xf numFmtId="0" fontId="6" fillId="3" borderId="13" xfId="0" applyFont="1" applyFill="1" applyBorder="1" applyAlignment="1" applyProtection="1">
      <alignment horizontal="left"/>
    </xf>
    <xf numFmtId="0" fontId="6" fillId="3" borderId="12" xfId="0" applyFont="1" applyFill="1" applyBorder="1" applyAlignment="1" applyProtection="1">
      <alignment horizontal="center"/>
    </xf>
    <xf numFmtId="0" fontId="4" fillId="3" borderId="13" xfId="0" quotePrefix="1" applyFont="1" applyFill="1" applyBorder="1" applyAlignment="1" applyProtection="1">
      <alignment horizontal="left"/>
    </xf>
    <xf numFmtId="0" fontId="8" fillId="3" borderId="14" xfId="0" applyFont="1" applyFill="1" applyBorder="1" applyProtection="1"/>
    <xf numFmtId="0" fontId="13" fillId="3" borderId="12" xfId="0" applyFont="1" applyFill="1" applyBorder="1" applyProtection="1"/>
    <xf numFmtId="0" fontId="13" fillId="3" borderId="13" xfId="0" applyFont="1" applyFill="1" applyBorder="1" applyAlignment="1" applyProtection="1">
      <alignment horizontal="left"/>
    </xf>
    <xf numFmtId="0" fontId="4" fillId="3" borderId="13" xfId="0" applyFont="1" applyFill="1" applyBorder="1" applyAlignment="1" applyProtection="1">
      <alignment horizontal="left"/>
      <protection locked="0"/>
    </xf>
    <xf numFmtId="0" fontId="10" fillId="3" borderId="13" xfId="0" applyFont="1" applyFill="1" applyBorder="1" applyProtection="1"/>
    <xf numFmtId="164" fontId="4" fillId="3" borderId="13" xfId="1" applyNumberFormat="1" applyFont="1" applyFill="1" applyBorder="1" applyProtection="1"/>
    <xf numFmtId="0" fontId="10" fillId="3" borderId="12" xfId="0" applyFont="1" applyFill="1" applyBorder="1" applyProtection="1"/>
    <xf numFmtId="0" fontId="10" fillId="3" borderId="13" xfId="0" applyFont="1" applyFill="1" applyBorder="1" applyAlignment="1" applyProtection="1">
      <alignment horizontal="left"/>
    </xf>
    <xf numFmtId="0" fontId="10" fillId="3" borderId="13" xfId="0" quotePrefix="1" applyFont="1" applyFill="1" applyBorder="1" applyAlignment="1" applyProtection="1">
      <alignment horizontal="left"/>
    </xf>
    <xf numFmtId="0" fontId="10" fillId="3" borderId="13" xfId="0" quotePrefix="1" applyFont="1" applyFill="1" applyBorder="1" applyProtection="1"/>
    <xf numFmtId="0" fontId="6" fillId="3" borderId="13" xfId="0" quotePrefix="1" applyFont="1" applyFill="1" applyBorder="1" applyAlignment="1" applyProtection="1">
      <alignment horizontal="left"/>
    </xf>
    <xf numFmtId="0" fontId="14" fillId="3" borderId="13" xfId="0" quotePrefix="1" applyFont="1" applyFill="1" applyBorder="1" applyProtection="1"/>
    <xf numFmtId="0" fontId="23" fillId="3" borderId="12" xfId="0" applyFont="1" applyFill="1" applyBorder="1" applyProtection="1"/>
    <xf numFmtId="0" fontId="30" fillId="3" borderId="13" xfId="0" applyFont="1" applyFill="1" applyBorder="1" applyProtection="1"/>
    <xf numFmtId="0" fontId="20" fillId="3" borderId="14" xfId="0" applyFont="1" applyFill="1" applyBorder="1" applyProtection="1"/>
    <xf numFmtId="0" fontId="14" fillId="3" borderId="13" xfId="0" applyFont="1" applyFill="1" applyBorder="1" applyProtection="1"/>
    <xf numFmtId="0" fontId="13" fillId="3" borderId="13" xfId="0" applyFont="1" applyFill="1" applyBorder="1" applyProtection="1"/>
    <xf numFmtId="0" fontId="23" fillId="3" borderId="13" xfId="0" applyFont="1" applyFill="1" applyBorder="1" applyAlignment="1" applyProtection="1">
      <alignment horizontal="left"/>
    </xf>
    <xf numFmtId="0" fontId="12" fillId="3" borderId="12" xfId="0" applyFont="1" applyFill="1" applyBorder="1" applyProtection="1"/>
    <xf numFmtId="0" fontId="12" fillId="3" borderId="15" xfId="0" applyFont="1" applyFill="1" applyBorder="1" applyProtection="1"/>
    <xf numFmtId="0" fontId="4" fillId="3" borderId="16" xfId="0" applyFont="1" applyFill="1" applyBorder="1" applyProtection="1"/>
    <xf numFmtId="0" fontId="10" fillId="3" borderId="9" xfId="0" applyFont="1" applyFill="1" applyBorder="1" applyProtection="1"/>
    <xf numFmtId="0" fontId="10" fillId="3" borderId="10" xfId="0" applyFont="1" applyFill="1" applyBorder="1" applyProtection="1"/>
    <xf numFmtId="0" fontId="4" fillId="3" borderId="13" xfId="0" applyNumberFormat="1" applyFont="1" applyFill="1" applyBorder="1" applyAlignment="1" applyProtection="1">
      <alignment horizontal="left"/>
    </xf>
    <xf numFmtId="0" fontId="12" fillId="3" borderId="13" xfId="0" applyNumberFormat="1" applyFont="1" applyFill="1" applyBorder="1" applyAlignment="1" applyProtection="1">
      <alignment horizontal="left" indent="1"/>
    </xf>
    <xf numFmtId="0" fontId="6" fillId="3" borderId="13" xfId="0" applyNumberFormat="1" applyFont="1" applyFill="1" applyBorder="1" applyAlignment="1" applyProtection="1">
      <alignment horizontal="left"/>
    </xf>
    <xf numFmtId="167" fontId="4" fillId="3" borderId="13" xfId="4" applyNumberFormat="1" applyFont="1" applyFill="1" applyBorder="1" applyAlignment="1" applyProtection="1">
      <alignment horizontal="left"/>
    </xf>
    <xf numFmtId="164" fontId="4" fillId="3" borderId="13" xfId="0" applyNumberFormat="1" applyFont="1" applyFill="1" applyBorder="1" applyAlignment="1" applyProtection="1">
      <alignment horizontal="center"/>
      <protection locked="0"/>
    </xf>
    <xf numFmtId="0" fontId="10" fillId="3" borderId="15" xfId="0" applyFont="1" applyFill="1" applyBorder="1" applyProtection="1"/>
    <xf numFmtId="0" fontId="8" fillId="3" borderId="16" xfId="0" applyFont="1" applyFill="1" applyBorder="1" applyProtection="1"/>
    <xf numFmtId="164" fontId="4" fillId="3" borderId="16" xfId="1" applyNumberFormat="1" applyFont="1" applyFill="1" applyBorder="1" applyProtection="1"/>
    <xf numFmtId="0" fontId="8" fillId="3" borderId="10" xfId="0" applyFont="1" applyFill="1" applyBorder="1" applyProtection="1"/>
    <xf numFmtId="164" fontId="4" fillId="3" borderId="10" xfId="0" applyNumberFormat="1" applyFont="1" applyFill="1" applyBorder="1" applyAlignment="1" applyProtection="1">
      <alignment horizontal="center"/>
      <protection locked="0"/>
    </xf>
    <xf numFmtId="164" fontId="4" fillId="3" borderId="10" xfId="1" applyNumberFormat="1" applyFont="1" applyFill="1" applyBorder="1" applyProtection="1"/>
    <xf numFmtId="167" fontId="8" fillId="3" borderId="13" xfId="4" applyNumberFormat="1" applyFont="1" applyFill="1" applyBorder="1" applyAlignment="1" applyProtection="1">
      <alignment horizontal="left"/>
    </xf>
    <xf numFmtId="0" fontId="21" fillId="3" borderId="12" xfId="0" applyFont="1" applyFill="1" applyBorder="1" applyProtection="1"/>
    <xf numFmtId="167" fontId="21" fillId="3" borderId="13" xfId="4" applyNumberFormat="1" applyFont="1" applyFill="1" applyBorder="1" applyAlignment="1" applyProtection="1">
      <alignment horizontal="left"/>
    </xf>
    <xf numFmtId="0" fontId="21" fillId="3" borderId="14" xfId="0" applyFont="1" applyFill="1" applyBorder="1" applyProtection="1"/>
    <xf numFmtId="164" fontId="4" fillId="3" borderId="13" xfId="0" applyNumberFormat="1" applyFont="1" applyFill="1" applyBorder="1" applyAlignment="1" applyProtection="1">
      <alignment horizontal="left"/>
      <protection locked="0"/>
    </xf>
    <xf numFmtId="0" fontId="8" fillId="3" borderId="13" xfId="0" applyNumberFormat="1" applyFont="1" applyFill="1" applyBorder="1" applyAlignment="1" applyProtection="1">
      <alignment horizontal="left"/>
    </xf>
    <xf numFmtId="0" fontId="5" fillId="3" borderId="15" xfId="0" applyFont="1" applyFill="1" applyBorder="1" applyProtection="1"/>
    <xf numFmtId="167" fontId="4" fillId="3" borderId="16" xfId="4" applyNumberFormat="1" applyFont="1" applyFill="1" applyBorder="1" applyAlignment="1" applyProtection="1">
      <alignment horizontal="left"/>
    </xf>
    <xf numFmtId="0" fontId="5" fillId="3" borderId="9" xfId="0" applyFont="1" applyFill="1" applyBorder="1" applyProtection="1"/>
    <xf numFmtId="167" fontId="4" fillId="3" borderId="10" xfId="4" applyNumberFormat="1" applyFont="1" applyFill="1" applyBorder="1" applyAlignment="1" applyProtection="1">
      <alignment horizontal="left"/>
    </xf>
    <xf numFmtId="164" fontId="8" fillId="3" borderId="13" xfId="0" applyNumberFormat="1" applyFont="1" applyFill="1" applyBorder="1" applyAlignment="1" applyProtection="1">
      <alignment horizontal="center"/>
    </xf>
    <xf numFmtId="0" fontId="8" fillId="3" borderId="12" xfId="0" applyFont="1" applyFill="1" applyBorder="1" applyAlignment="1" applyProtection="1">
      <alignment horizontal="left"/>
    </xf>
    <xf numFmtId="164" fontId="8" fillId="3" borderId="14" xfId="0" applyNumberFormat="1" applyFont="1" applyFill="1" applyBorder="1" applyAlignment="1" applyProtection="1">
      <alignment horizontal="center"/>
    </xf>
    <xf numFmtId="0" fontId="5" fillId="3" borderId="16" xfId="0" applyFont="1" applyFill="1" applyBorder="1" applyAlignment="1" applyProtection="1">
      <alignment horizontal="left"/>
    </xf>
    <xf numFmtId="0" fontId="5" fillId="3" borderId="16" xfId="0" applyFont="1" applyFill="1" applyBorder="1" applyProtection="1"/>
    <xf numFmtId="164" fontId="5" fillId="3" borderId="16" xfId="0" applyNumberFormat="1" applyFont="1" applyFill="1" applyBorder="1" applyAlignment="1" applyProtection="1">
      <alignment horizontal="center"/>
    </xf>
    <xf numFmtId="0" fontId="38" fillId="3" borderId="13" xfId="0" applyNumberFormat="1" applyFont="1" applyFill="1" applyBorder="1" applyProtection="1"/>
    <xf numFmtId="0" fontId="38" fillId="3" borderId="13" xfId="0" applyFont="1" applyFill="1" applyBorder="1" applyProtection="1"/>
    <xf numFmtId="0" fontId="37" fillId="3" borderId="13" xfId="0" applyFont="1" applyFill="1" applyBorder="1" applyAlignment="1" applyProtection="1">
      <alignment horizontal="center"/>
    </xf>
    <xf numFmtId="0" fontId="38" fillId="3" borderId="13" xfId="0" applyFont="1" applyFill="1" applyBorder="1" applyAlignment="1" applyProtection="1">
      <alignment horizontal="left"/>
    </xf>
    <xf numFmtId="164" fontId="4" fillId="4" borderId="13" xfId="1" applyNumberFormat="1" applyFont="1" applyFill="1" applyBorder="1" applyProtection="1"/>
    <xf numFmtId="0" fontId="10" fillId="3" borderId="16" xfId="0" applyFont="1" applyFill="1" applyBorder="1" applyProtection="1"/>
    <xf numFmtId="0" fontId="39" fillId="3" borderId="13" xfId="0" applyFont="1" applyFill="1" applyBorder="1" applyProtection="1"/>
    <xf numFmtId="0" fontId="35" fillId="3" borderId="13" xfId="0" applyFont="1" applyFill="1" applyBorder="1" applyProtection="1"/>
    <xf numFmtId="0" fontId="35" fillId="3" borderId="10" xfId="0" applyFont="1" applyFill="1" applyBorder="1" applyProtection="1"/>
    <xf numFmtId="164" fontId="4" fillId="4" borderId="13" xfId="0" applyNumberFormat="1" applyFont="1" applyFill="1" applyBorder="1" applyAlignment="1" applyProtection="1">
      <alignment horizontal="center"/>
      <protection locked="0"/>
    </xf>
    <xf numFmtId="167" fontId="35" fillId="4" borderId="0" xfId="4" applyNumberFormat="1" applyFont="1" applyFill="1" applyBorder="1" applyAlignment="1" applyProtection="1">
      <alignment horizontal="left"/>
    </xf>
    <xf numFmtId="164" fontId="40" fillId="5" borderId="13" xfId="0" applyNumberFormat="1" applyFont="1" applyFill="1" applyBorder="1" applyAlignment="1" applyProtection="1">
      <alignment horizontal="center"/>
    </xf>
    <xf numFmtId="0" fontId="5" fillId="3" borderId="10" xfId="0" applyFont="1" applyFill="1" applyBorder="1" applyAlignment="1" applyProtection="1">
      <alignment horizontal="left"/>
    </xf>
    <xf numFmtId="0" fontId="5" fillId="3" borderId="10" xfId="0" applyFont="1" applyFill="1" applyBorder="1" applyProtection="1"/>
    <xf numFmtId="164" fontId="5" fillId="3" borderId="10" xfId="0" applyNumberFormat="1" applyFont="1" applyFill="1" applyBorder="1" applyAlignment="1" applyProtection="1">
      <alignment horizontal="center"/>
    </xf>
    <xf numFmtId="164" fontId="4" fillId="3" borderId="10" xfId="0" applyNumberFormat="1" applyFont="1" applyFill="1" applyBorder="1" applyAlignment="1" applyProtection="1">
      <alignment horizontal="center"/>
    </xf>
    <xf numFmtId="164" fontId="4" fillId="3" borderId="11" xfId="0" applyNumberFormat="1" applyFont="1" applyFill="1" applyBorder="1" applyAlignment="1" applyProtection="1">
      <alignment horizontal="center"/>
    </xf>
    <xf numFmtId="164" fontId="4" fillId="3" borderId="16" xfId="0" applyNumberFormat="1" applyFont="1" applyFill="1" applyBorder="1" applyAlignment="1" applyProtection="1">
      <alignment horizontal="center"/>
    </xf>
    <xf numFmtId="164" fontId="4" fillId="3" borderId="17" xfId="0" applyNumberFormat="1" applyFont="1" applyFill="1" applyBorder="1" applyAlignment="1" applyProtection="1">
      <alignment horizontal="center"/>
    </xf>
    <xf numFmtId="0" fontId="13" fillId="3" borderId="15" xfId="0" applyFont="1" applyFill="1" applyBorder="1" applyProtection="1"/>
    <xf numFmtId="164" fontId="5" fillId="3" borderId="17" xfId="0" applyNumberFormat="1" applyFont="1" applyFill="1" applyBorder="1" applyAlignment="1" applyProtection="1"/>
    <xf numFmtId="0" fontId="13" fillId="3" borderId="9" xfId="0" applyFont="1" applyFill="1" applyBorder="1" applyProtection="1"/>
    <xf numFmtId="0" fontId="8" fillId="3" borderId="10" xfId="0" applyFont="1" applyFill="1" applyBorder="1" applyAlignment="1" applyProtection="1">
      <alignment horizontal="left"/>
    </xf>
    <xf numFmtId="0" fontId="13" fillId="3" borderId="10" xfId="0" applyFont="1" applyFill="1" applyBorder="1" applyAlignment="1" applyProtection="1">
      <alignment horizontal="left"/>
    </xf>
    <xf numFmtId="0" fontId="10" fillId="3" borderId="16" xfId="0" applyFont="1" applyFill="1" applyBorder="1" applyAlignment="1" applyProtection="1">
      <alignment horizontal="left"/>
    </xf>
    <xf numFmtId="0" fontId="10" fillId="3" borderId="10" xfId="0" applyFont="1" applyFill="1" applyBorder="1" applyAlignment="1" applyProtection="1">
      <alignment horizontal="left"/>
    </xf>
    <xf numFmtId="0" fontId="13" fillId="3" borderId="16" xfId="0" applyFont="1" applyFill="1" applyBorder="1" applyProtection="1"/>
    <xf numFmtId="0" fontId="6" fillId="3" borderId="16" xfId="0" applyFont="1" applyFill="1" applyBorder="1" applyAlignment="1" applyProtection="1">
      <alignment horizontal="center"/>
    </xf>
    <xf numFmtId="0" fontId="6" fillId="3" borderId="17" xfId="0" applyFont="1" applyFill="1" applyBorder="1" applyAlignment="1" applyProtection="1">
      <alignment horizontal="center"/>
    </xf>
    <xf numFmtId="0" fontId="8" fillId="3" borderId="16" xfId="0" applyFont="1" applyFill="1" applyBorder="1" applyAlignment="1" applyProtection="1">
      <alignment horizontal="center"/>
    </xf>
    <xf numFmtId="0" fontId="8" fillId="3" borderId="17" xfId="0" applyFont="1" applyFill="1" applyBorder="1" applyAlignment="1" applyProtection="1">
      <alignment horizontal="center"/>
    </xf>
    <xf numFmtId="0" fontId="8" fillId="3" borderId="9" xfId="0" applyFont="1" applyFill="1" applyBorder="1" applyProtection="1"/>
    <xf numFmtId="0" fontId="8" fillId="3" borderId="16" xfId="0" quotePrefix="1" applyFont="1" applyFill="1" applyBorder="1" applyAlignment="1" applyProtection="1">
      <alignment horizontal="left"/>
    </xf>
    <xf numFmtId="0" fontId="35" fillId="3" borderId="13" xfId="0" applyFont="1" applyFill="1" applyBorder="1" applyAlignment="1" applyProtection="1">
      <alignment horizontal="left"/>
    </xf>
    <xf numFmtId="164" fontId="4" fillId="3" borderId="14" xfId="0" applyNumberFormat="1" applyFont="1" applyFill="1" applyBorder="1" applyAlignment="1" applyProtection="1">
      <alignment horizontal="center"/>
      <protection locked="0"/>
    </xf>
    <xf numFmtId="2" fontId="4" fillId="4" borderId="13" xfId="0" applyNumberFormat="1" applyFont="1" applyFill="1" applyBorder="1" applyAlignment="1" applyProtection="1">
      <alignment horizontal="center"/>
      <protection locked="0"/>
    </xf>
    <xf numFmtId="1" fontId="4" fillId="6" borderId="13" xfId="0" applyNumberFormat="1" applyFont="1" applyFill="1" applyBorder="1" applyAlignment="1" applyProtection="1">
      <alignment horizontal="center"/>
    </xf>
    <xf numFmtId="1" fontId="8" fillId="6" borderId="13" xfId="0" applyNumberFormat="1" applyFont="1" applyFill="1" applyBorder="1" applyAlignment="1" applyProtection="1">
      <alignment horizontal="center"/>
    </xf>
    <xf numFmtId="0" fontId="4" fillId="6" borderId="13" xfId="0" applyFont="1" applyFill="1" applyBorder="1" applyAlignment="1" applyProtection="1">
      <alignment horizontal="center"/>
    </xf>
    <xf numFmtId="0" fontId="4" fillId="3" borderId="11" xfId="0" applyFont="1" applyFill="1" applyBorder="1" applyAlignment="1" applyProtection="1">
      <alignment horizontal="center"/>
    </xf>
    <xf numFmtId="0" fontId="4" fillId="3" borderId="11" xfId="0" applyFont="1" applyFill="1" applyBorder="1" applyAlignment="1" applyProtection="1">
      <alignment horizontal="left"/>
    </xf>
    <xf numFmtId="0" fontId="4" fillId="3" borderId="17" xfId="0" applyFont="1" applyFill="1" applyBorder="1" applyAlignment="1" applyProtection="1">
      <alignment horizontal="left"/>
    </xf>
    <xf numFmtId="164" fontId="5" fillId="3" borderId="14" xfId="0" applyNumberFormat="1" applyFont="1" applyFill="1" applyBorder="1" applyAlignment="1" applyProtection="1">
      <alignment horizontal="center"/>
    </xf>
    <xf numFmtId="0" fontId="35" fillId="3" borderId="14" xfId="0" applyFont="1" applyFill="1" applyBorder="1" applyProtection="1"/>
    <xf numFmtId="167" fontId="4" fillId="3" borderId="17" xfId="4" applyNumberFormat="1" applyFont="1" applyFill="1" applyBorder="1" applyAlignment="1" applyProtection="1">
      <alignment horizontal="left"/>
    </xf>
    <xf numFmtId="167" fontId="4" fillId="3" borderId="11" xfId="4" applyNumberFormat="1" applyFont="1" applyFill="1" applyBorder="1" applyAlignment="1" applyProtection="1">
      <alignment horizontal="left"/>
    </xf>
    <xf numFmtId="167" fontId="4" fillId="3" borderId="14" xfId="4" applyNumberFormat="1" applyFont="1" applyFill="1" applyBorder="1" applyAlignment="1" applyProtection="1">
      <alignment horizontal="left"/>
    </xf>
    <xf numFmtId="164" fontId="5" fillId="3" borderId="17" xfId="0" applyNumberFormat="1" applyFont="1" applyFill="1" applyBorder="1" applyAlignment="1" applyProtection="1">
      <alignment horizontal="center"/>
    </xf>
    <xf numFmtId="0" fontId="40" fillId="5" borderId="13" xfId="0" applyFont="1" applyFill="1" applyBorder="1" applyAlignment="1" applyProtection="1">
      <alignment horizontal="center"/>
    </xf>
    <xf numFmtId="1" fontId="40" fillId="5" borderId="13" xfId="0" applyNumberFormat="1" applyFont="1" applyFill="1" applyBorder="1" applyAlignment="1" applyProtection="1">
      <alignment horizontal="center"/>
    </xf>
    <xf numFmtId="1" fontId="4" fillId="4" borderId="13" xfId="0" applyNumberFormat="1" applyFont="1" applyFill="1" applyBorder="1" applyAlignment="1" applyProtection="1">
      <alignment horizontal="center"/>
      <protection locked="0"/>
    </xf>
    <xf numFmtId="0" fontId="4" fillId="4" borderId="13" xfId="0" applyFont="1" applyFill="1" applyBorder="1" applyAlignment="1" applyProtection="1">
      <alignment horizontal="center"/>
      <protection locked="0"/>
    </xf>
    <xf numFmtId="2" fontId="4" fillId="3" borderId="13" xfId="0" applyNumberFormat="1" applyFont="1" applyFill="1" applyBorder="1" applyAlignment="1" applyProtection="1">
      <alignment horizontal="left"/>
    </xf>
    <xf numFmtId="1" fontId="41" fillId="5" borderId="13" xfId="0" applyNumberFormat="1" applyFont="1" applyFill="1" applyBorder="1" applyAlignment="1" applyProtection="1">
      <alignment horizontal="center"/>
    </xf>
    <xf numFmtId="0" fontId="41" fillId="5" borderId="13" xfId="0" applyNumberFormat="1" applyFont="1" applyFill="1" applyBorder="1" applyAlignment="1" applyProtection="1">
      <alignment horizontal="center"/>
    </xf>
    <xf numFmtId="164" fontId="42" fillId="5" borderId="13" xfId="0" applyNumberFormat="1" applyFont="1" applyFill="1" applyBorder="1" applyAlignment="1" applyProtection="1">
      <alignment horizontal="center"/>
    </xf>
    <xf numFmtId="164" fontId="40" fillId="5" borderId="13" xfId="0" applyNumberFormat="1" applyFont="1" applyFill="1" applyBorder="1" applyProtection="1"/>
    <xf numFmtId="167" fontId="40" fillId="5" borderId="13" xfId="0" applyNumberFormat="1" applyFont="1" applyFill="1" applyBorder="1" applyAlignment="1" applyProtection="1">
      <alignment horizontal="right"/>
    </xf>
    <xf numFmtId="164" fontId="42" fillId="5" borderId="13" xfId="0" applyNumberFormat="1" applyFont="1" applyFill="1" applyBorder="1" applyProtection="1"/>
    <xf numFmtId="164" fontId="41" fillId="5" borderId="13" xfId="1" applyNumberFormat="1" applyFont="1" applyFill="1" applyBorder="1" applyProtection="1"/>
    <xf numFmtId="164" fontId="41" fillId="5" borderId="13" xfId="0" applyNumberFormat="1" applyFont="1" applyFill="1" applyBorder="1" applyProtection="1"/>
    <xf numFmtId="167" fontId="40" fillId="5" borderId="13" xfId="0" applyNumberFormat="1" applyFont="1" applyFill="1" applyBorder="1" applyAlignment="1" applyProtection="1">
      <alignment horizontal="center"/>
    </xf>
    <xf numFmtId="164" fontId="4" fillId="3" borderId="0" xfId="0" applyNumberFormat="1" applyFont="1" applyFill="1" applyBorder="1" applyProtection="1"/>
    <xf numFmtId="0" fontId="25" fillId="3" borderId="0" xfId="0" applyFont="1" applyFill="1" applyBorder="1" applyProtection="1"/>
    <xf numFmtId="1" fontId="25" fillId="3" borderId="0" xfId="0" applyNumberFormat="1" applyFont="1" applyFill="1" applyBorder="1" applyAlignment="1" applyProtection="1">
      <alignment horizontal="center"/>
    </xf>
    <xf numFmtId="164" fontId="25" fillId="3" borderId="0" xfId="0" applyNumberFormat="1" applyFont="1" applyFill="1" applyBorder="1" applyAlignment="1" applyProtection="1">
      <alignment horizontal="center"/>
    </xf>
    <xf numFmtId="164" fontId="26" fillId="3" borderId="0" xfId="0" applyNumberFormat="1" applyFont="1" applyFill="1" applyBorder="1" applyAlignment="1" applyProtection="1">
      <alignment horizontal="center"/>
    </xf>
    <xf numFmtId="164" fontId="4" fillId="3" borderId="0" xfId="0" applyNumberFormat="1" applyFont="1" applyFill="1" applyBorder="1" applyAlignment="1" applyProtection="1">
      <alignment horizontal="right"/>
    </xf>
    <xf numFmtId="164" fontId="5" fillId="4" borderId="0" xfId="4" applyNumberFormat="1" applyFont="1" applyFill="1" applyBorder="1" applyAlignment="1" applyProtection="1">
      <alignment horizontal="left"/>
    </xf>
    <xf numFmtId="164" fontId="4" fillId="4" borderId="0" xfId="4" applyNumberFormat="1" applyFont="1" applyFill="1" applyBorder="1" applyAlignment="1" applyProtection="1">
      <alignment horizontal="left"/>
    </xf>
    <xf numFmtId="0" fontId="5" fillId="4" borderId="6" xfId="0" applyFont="1" applyFill="1" applyBorder="1" applyProtection="1"/>
    <xf numFmtId="0" fontId="5" fillId="4" borderId="7" xfId="0" applyFont="1" applyFill="1" applyBorder="1" applyProtection="1"/>
    <xf numFmtId="0" fontId="8" fillId="4" borderId="7" xfId="0" applyFont="1" applyFill="1" applyBorder="1" applyProtection="1"/>
    <xf numFmtId="0" fontId="5" fillId="4" borderId="8" xfId="0" applyFont="1" applyFill="1" applyBorder="1" applyProtection="1"/>
    <xf numFmtId="0" fontId="38" fillId="0" borderId="0" xfId="0" applyFont="1" applyFill="1" applyAlignment="1">
      <alignment horizontal="left"/>
    </xf>
    <xf numFmtId="0" fontId="38" fillId="0" borderId="0" xfId="0" applyFont="1" applyFill="1" applyBorder="1" applyAlignment="1" applyProtection="1">
      <alignment horizontal="left"/>
    </xf>
    <xf numFmtId="0" fontId="36" fillId="3" borderId="9" xfId="0" applyFont="1" applyFill="1" applyBorder="1" applyProtection="1"/>
    <xf numFmtId="0" fontId="37" fillId="3" borderId="12" xfId="0" applyFont="1" applyFill="1" applyBorder="1" applyProtection="1"/>
    <xf numFmtId="0" fontId="5" fillId="3" borderId="13" xfId="0" applyFont="1" applyFill="1" applyBorder="1" applyAlignment="1" applyProtection="1">
      <alignment horizontal="right"/>
    </xf>
    <xf numFmtId="0" fontId="4" fillId="4" borderId="13" xfId="0" applyFont="1" applyFill="1" applyBorder="1" applyProtection="1">
      <protection locked="0"/>
    </xf>
    <xf numFmtId="0" fontId="6" fillId="3" borderId="13" xfId="0" quotePrefix="1" applyFont="1" applyFill="1" applyBorder="1" applyProtection="1"/>
    <xf numFmtId="164" fontId="6" fillId="3" borderId="13" xfId="0" applyNumberFormat="1" applyFont="1" applyFill="1" applyBorder="1" applyAlignment="1" applyProtection="1">
      <alignment horizontal="center"/>
    </xf>
    <xf numFmtId="164" fontId="4" fillId="3" borderId="13" xfId="4" applyNumberFormat="1" applyFont="1" applyFill="1" applyBorder="1" applyAlignment="1" applyProtection="1">
      <alignment horizontal="left"/>
    </xf>
    <xf numFmtId="0" fontId="8" fillId="3" borderId="9" xfId="0" applyFont="1" applyFill="1" applyBorder="1" applyAlignment="1" applyProtection="1">
      <alignment horizontal="left"/>
    </xf>
    <xf numFmtId="164" fontId="8" fillId="3" borderId="10" xfId="0" applyNumberFormat="1" applyFont="1" applyFill="1" applyBorder="1" applyAlignment="1" applyProtection="1">
      <alignment horizontal="center"/>
    </xf>
    <xf numFmtId="0" fontId="4" fillId="4" borderId="13" xfId="0" applyFont="1" applyFill="1" applyBorder="1" applyAlignment="1" applyProtection="1">
      <alignment horizontal="left"/>
      <protection locked="0"/>
    </xf>
    <xf numFmtId="0" fontId="4" fillId="3" borderId="16" xfId="0" applyFont="1" applyFill="1" applyBorder="1" applyAlignment="1" applyProtection="1">
      <alignment horizontal="left"/>
      <protection locked="0"/>
    </xf>
    <xf numFmtId="164" fontId="4" fillId="3" borderId="10" xfId="4" applyNumberFormat="1" applyFont="1" applyFill="1" applyBorder="1" applyAlignment="1" applyProtection="1">
      <alignment horizontal="left"/>
    </xf>
    <xf numFmtId="164" fontId="47" fillId="3" borderId="13" xfId="0" applyNumberFormat="1" applyFont="1" applyFill="1" applyBorder="1" applyAlignment="1" applyProtection="1">
      <alignment horizontal="center"/>
    </xf>
    <xf numFmtId="164" fontId="5" fillId="4" borderId="7" xfId="4" applyNumberFormat="1" applyFont="1" applyFill="1" applyBorder="1" applyAlignment="1" applyProtection="1">
      <alignment horizontal="left"/>
    </xf>
    <xf numFmtId="164" fontId="5" fillId="4" borderId="2" xfId="4" applyNumberFormat="1" applyFont="1" applyFill="1" applyBorder="1" applyAlignment="1" applyProtection="1">
      <alignment horizontal="left"/>
    </xf>
    <xf numFmtId="167" fontId="4" fillId="4" borderId="7" xfId="4" applyNumberFormat="1" applyFont="1" applyFill="1" applyBorder="1" applyAlignment="1" applyProtection="1">
      <alignment horizontal="left"/>
    </xf>
    <xf numFmtId="0" fontId="5" fillId="4" borderId="7" xfId="0" applyFont="1" applyFill="1" applyBorder="1" applyAlignment="1" applyProtection="1">
      <alignment horizontal="left"/>
    </xf>
    <xf numFmtId="164" fontId="4" fillId="4" borderId="7" xfId="0" applyNumberFormat="1" applyFont="1" applyFill="1" applyBorder="1" applyAlignment="1" applyProtection="1">
      <alignment horizontal="center"/>
    </xf>
    <xf numFmtId="1" fontId="48" fillId="3" borderId="13" xfId="0" applyNumberFormat="1" applyFont="1" applyFill="1" applyBorder="1" applyAlignment="1" applyProtection="1">
      <alignment horizontal="center"/>
    </xf>
    <xf numFmtId="1" fontId="48" fillId="3" borderId="16" xfId="0" applyNumberFormat="1" applyFont="1" applyFill="1" applyBorder="1" applyAlignment="1" applyProtection="1">
      <alignment horizontal="center"/>
    </xf>
    <xf numFmtId="0" fontId="43" fillId="3" borderId="13" xfId="0" applyFont="1" applyFill="1" applyBorder="1" applyAlignment="1" applyProtection="1">
      <alignment horizontal="left"/>
    </xf>
    <xf numFmtId="0" fontId="43" fillId="3" borderId="13" xfId="0" applyFont="1" applyFill="1" applyBorder="1" applyProtection="1"/>
    <xf numFmtId="0" fontId="43" fillId="3" borderId="13" xfId="2" applyNumberFormat="1" applyFont="1" applyFill="1" applyBorder="1" applyProtection="1"/>
    <xf numFmtId="10" fontId="43" fillId="3" borderId="13" xfId="2" applyNumberFormat="1" applyFont="1" applyFill="1" applyBorder="1" applyProtection="1"/>
    <xf numFmtId="0" fontId="43" fillId="3" borderId="16" xfId="0" applyFont="1" applyFill="1" applyBorder="1" applyAlignment="1" applyProtection="1">
      <alignment horizontal="left"/>
    </xf>
    <xf numFmtId="0" fontId="43" fillId="3" borderId="16" xfId="0" applyFont="1" applyFill="1" applyBorder="1" applyProtection="1"/>
    <xf numFmtId="164" fontId="43" fillId="3" borderId="16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left"/>
    </xf>
    <xf numFmtId="14" fontId="5" fillId="0" borderId="0" xfId="0" applyNumberFormat="1" applyFont="1" applyFill="1" applyAlignment="1">
      <alignment horizontal="left"/>
    </xf>
    <xf numFmtId="165" fontId="4" fillId="6" borderId="0" xfId="0" applyNumberFormat="1" applyFont="1" applyFill="1" applyBorder="1" applyProtection="1">
      <protection locked="0"/>
    </xf>
    <xf numFmtId="165" fontId="4" fillId="6" borderId="0" xfId="0" applyNumberFormat="1" applyFont="1" applyFill="1" applyAlignment="1" applyProtection="1">
      <alignment horizontal="left"/>
      <protection locked="0"/>
    </xf>
    <xf numFmtId="0" fontId="4" fillId="6" borderId="0" xfId="0" applyFont="1" applyFill="1" applyBorder="1" applyAlignment="1" applyProtection="1">
      <alignment horizontal="left"/>
    </xf>
    <xf numFmtId="164" fontId="4" fillId="0" borderId="0" xfId="0" applyNumberFormat="1" applyFont="1" applyFill="1" applyBorder="1" applyAlignment="1" applyProtection="1">
      <alignment horizontal="center"/>
    </xf>
    <xf numFmtId="3" fontId="4" fillId="0" borderId="0" xfId="0" applyNumberFormat="1" applyFont="1" applyFill="1" applyBorder="1" applyAlignment="1" applyProtection="1">
      <alignment horizontal="center"/>
    </xf>
    <xf numFmtId="164" fontId="4" fillId="6" borderId="0" xfId="0" applyNumberFormat="1" applyFont="1" applyFill="1" applyBorder="1" applyAlignment="1" applyProtection="1">
      <alignment horizontal="center"/>
    </xf>
    <xf numFmtId="164" fontId="4" fillId="6" borderId="0" xfId="0" applyNumberFormat="1" applyFont="1" applyFill="1" applyBorder="1" applyAlignment="1" applyProtection="1">
      <alignment horizontal="center"/>
      <protection locked="0"/>
    </xf>
    <xf numFmtId="0" fontId="4" fillId="6" borderId="0" xfId="0" applyFont="1" applyFill="1" applyAlignment="1">
      <alignment horizontal="left"/>
    </xf>
    <xf numFmtId="167" fontId="40" fillId="3" borderId="13" xfId="0" applyNumberFormat="1" applyFont="1" applyFill="1" applyBorder="1" applyAlignment="1" applyProtection="1">
      <alignment horizontal="right"/>
    </xf>
    <xf numFmtId="167" fontId="40" fillId="3" borderId="14" xfId="0" applyNumberFormat="1" applyFont="1" applyFill="1" applyBorder="1" applyAlignment="1" applyProtection="1">
      <alignment horizontal="right"/>
    </xf>
    <xf numFmtId="0" fontId="5" fillId="3" borderId="0" xfId="0" applyFont="1" applyFill="1" applyBorder="1" applyAlignment="1" applyProtection="1">
      <alignment horizontal="right"/>
    </xf>
    <xf numFmtId="0" fontId="49" fillId="3" borderId="0" xfId="0" applyFont="1" applyFill="1" applyBorder="1" applyProtection="1"/>
    <xf numFmtId="0" fontId="14" fillId="3" borderId="12" xfId="0" applyFont="1" applyFill="1" applyBorder="1" applyProtection="1"/>
    <xf numFmtId="165" fontId="4" fillId="3" borderId="0" xfId="0" applyNumberFormat="1" applyFont="1" applyFill="1" applyBorder="1" applyProtection="1"/>
    <xf numFmtId="2" fontId="4" fillId="3" borderId="0" xfId="0" applyNumberFormat="1" applyFont="1" applyFill="1" applyBorder="1" applyProtection="1"/>
    <xf numFmtId="0" fontId="4" fillId="6" borderId="0" xfId="0" applyFont="1" applyFill="1" applyAlignment="1">
      <alignment horizontal="right"/>
    </xf>
    <xf numFmtId="168" fontId="4" fillId="0" borderId="0" xfId="0" applyNumberFormat="1" applyFont="1" applyFill="1" applyAlignment="1">
      <alignment horizontal="left"/>
    </xf>
    <xf numFmtId="164" fontId="4" fillId="6" borderId="0" xfId="0" applyNumberFormat="1" applyFont="1" applyFill="1" applyBorder="1" applyAlignment="1" applyProtection="1">
      <alignment horizontal="left"/>
      <protection locked="0"/>
    </xf>
    <xf numFmtId="0" fontId="45" fillId="0" borderId="0" xfId="0" applyFont="1" applyFill="1" applyAlignment="1">
      <alignment horizontal="left"/>
    </xf>
    <xf numFmtId="165" fontId="44" fillId="0" borderId="0" xfId="0" applyNumberFormat="1" applyFont="1" applyFill="1" applyAlignment="1">
      <alignment horizontal="left"/>
    </xf>
    <xf numFmtId="0" fontId="4" fillId="0" borderId="0" xfId="0" applyFont="1" applyFill="1" applyBorder="1" applyAlignment="1" applyProtection="1">
      <alignment horizontal="left"/>
    </xf>
    <xf numFmtId="0" fontId="4" fillId="3" borderId="14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left"/>
    </xf>
    <xf numFmtId="165" fontId="5" fillId="0" borderId="0" xfId="0" applyNumberFormat="1" applyFont="1" applyFill="1" applyAlignment="1">
      <alignment horizontal="left"/>
    </xf>
    <xf numFmtId="168" fontId="8" fillId="6" borderId="0" xfId="0" applyNumberFormat="1" applyFont="1" applyFill="1" applyAlignment="1">
      <alignment horizontal="right"/>
    </xf>
    <xf numFmtId="0" fontId="4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right"/>
    </xf>
    <xf numFmtId="164" fontId="52" fillId="3" borderId="16" xfId="0" applyNumberFormat="1" applyFont="1" applyFill="1" applyBorder="1" applyAlignment="1" applyProtection="1">
      <alignment horizontal="center"/>
    </xf>
    <xf numFmtId="0" fontId="53" fillId="3" borderId="16" xfId="0" applyFont="1" applyFill="1" applyBorder="1" applyAlignment="1" applyProtection="1">
      <alignment horizontal="left"/>
    </xf>
    <xf numFmtId="0" fontId="52" fillId="3" borderId="16" xfId="0" applyFont="1" applyFill="1" applyBorder="1" applyAlignment="1" applyProtection="1">
      <alignment horizontal="left"/>
    </xf>
    <xf numFmtId="0" fontId="54" fillId="3" borderId="16" xfId="0" applyFont="1" applyFill="1" applyBorder="1" applyAlignment="1" applyProtection="1">
      <alignment horizontal="left"/>
    </xf>
    <xf numFmtId="0" fontId="51" fillId="3" borderId="16" xfId="0" applyFont="1" applyFill="1" applyBorder="1" applyProtection="1"/>
    <xf numFmtId="164" fontId="52" fillId="3" borderId="13" xfId="0" applyNumberFormat="1" applyFont="1" applyFill="1" applyBorder="1" applyAlignment="1" applyProtection="1">
      <alignment horizontal="center"/>
    </xf>
    <xf numFmtId="0" fontId="33" fillId="4" borderId="4" xfId="0" applyFont="1" applyFill="1" applyBorder="1" applyProtection="1"/>
    <xf numFmtId="0" fontId="55" fillId="4" borderId="0" xfId="0" applyFont="1" applyFill="1" applyBorder="1" applyAlignment="1" applyProtection="1"/>
    <xf numFmtId="0" fontId="33" fillId="4" borderId="5" xfId="0" applyFont="1" applyFill="1" applyBorder="1" applyProtection="1"/>
    <xf numFmtId="0" fontId="33" fillId="3" borderId="0" xfId="0" applyFont="1" applyFill="1" applyBorder="1" applyProtection="1"/>
    <xf numFmtId="0" fontId="4" fillId="4" borderId="12" xfId="0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left"/>
    </xf>
    <xf numFmtId="164" fontId="4" fillId="4" borderId="13" xfId="1" applyNumberFormat="1" applyFont="1" applyFill="1" applyBorder="1" applyProtection="1">
      <protection locked="0"/>
    </xf>
    <xf numFmtId="0" fontId="57" fillId="4" borderId="0" xfId="0" applyFont="1" applyFill="1" applyBorder="1" applyProtection="1"/>
    <xf numFmtId="0" fontId="8" fillId="3" borderId="0" xfId="0" applyFont="1" applyFill="1" applyBorder="1" applyAlignment="1" applyProtection="1">
      <alignment horizontal="left"/>
    </xf>
    <xf numFmtId="0" fontId="50" fillId="3" borderId="0" xfId="0" applyFont="1" applyFill="1" applyBorder="1" applyProtection="1"/>
    <xf numFmtId="0" fontId="5" fillId="3" borderId="14" xfId="0" applyFont="1" applyFill="1" applyBorder="1" applyAlignment="1" applyProtection="1">
      <alignment horizontal="left"/>
    </xf>
    <xf numFmtId="0" fontId="4" fillId="3" borderId="14" xfId="0" quotePrefix="1" applyFont="1" applyFill="1" applyBorder="1" applyAlignment="1" applyProtection="1">
      <alignment horizontal="left"/>
    </xf>
    <xf numFmtId="0" fontId="8" fillId="3" borderId="14" xfId="0" applyFont="1" applyFill="1" applyBorder="1" applyAlignment="1" applyProtection="1">
      <alignment horizontal="left"/>
    </xf>
    <xf numFmtId="0" fontId="6" fillId="3" borderId="14" xfId="0" applyFont="1" applyFill="1" applyBorder="1" applyProtection="1"/>
    <xf numFmtId="0" fontId="13" fillId="3" borderId="14" xfId="0" applyFont="1" applyFill="1" applyBorder="1" applyAlignment="1" applyProtection="1">
      <alignment horizontal="left"/>
    </xf>
    <xf numFmtId="0" fontId="14" fillId="3" borderId="14" xfId="0" quotePrefix="1" applyFont="1" applyFill="1" applyBorder="1" applyProtection="1"/>
    <xf numFmtId="0" fontId="12" fillId="3" borderId="14" xfId="0" applyFont="1" applyFill="1" applyBorder="1" applyProtection="1"/>
    <xf numFmtId="0" fontId="4" fillId="3" borderId="19" xfId="0" applyFont="1" applyFill="1" applyBorder="1" applyProtection="1"/>
    <xf numFmtId="0" fontId="4" fillId="3" borderId="19" xfId="0" applyFont="1" applyFill="1" applyBorder="1" applyAlignment="1" applyProtection="1">
      <alignment horizontal="left"/>
    </xf>
    <xf numFmtId="0" fontId="13" fillId="3" borderId="0" xfId="0" applyFont="1" applyFill="1" applyBorder="1" applyAlignment="1" applyProtection="1">
      <alignment horizontal="left"/>
    </xf>
    <xf numFmtId="164" fontId="5" fillId="3" borderId="0" xfId="0" applyNumberFormat="1" applyFont="1" applyFill="1" applyBorder="1" applyAlignment="1" applyProtection="1"/>
    <xf numFmtId="165" fontId="5" fillId="6" borderId="0" xfId="0" applyNumberFormat="1" applyFont="1" applyFill="1" applyBorder="1" applyProtection="1">
      <protection locked="0"/>
    </xf>
    <xf numFmtId="0" fontId="4" fillId="4" borderId="0" xfId="0" applyFont="1" applyFill="1"/>
    <xf numFmtId="0" fontId="6" fillId="4" borderId="0" xfId="0" applyFont="1" applyFill="1"/>
    <xf numFmtId="0" fontId="8" fillId="4" borderId="0" xfId="0" applyFont="1" applyFill="1"/>
    <xf numFmtId="0" fontId="8" fillId="4" borderId="20" xfId="0" quotePrefix="1" applyFont="1" applyFill="1" applyBorder="1" applyAlignment="1">
      <alignment horizontal="center"/>
    </xf>
    <xf numFmtId="0" fontId="4" fillId="4" borderId="0" xfId="0" applyFont="1" applyFill="1" applyAlignment="1"/>
    <xf numFmtId="0" fontId="59" fillId="4" borderId="0" xfId="5" applyFont="1" applyFill="1" applyAlignment="1" applyProtection="1"/>
    <xf numFmtId="0" fontId="4" fillId="4" borderId="14" xfId="0" applyFont="1" applyFill="1" applyBorder="1" applyAlignment="1" applyProtection="1">
      <alignment horizontal="left"/>
    </xf>
    <xf numFmtId="0" fontId="4" fillId="4" borderId="12" xfId="0" applyFont="1" applyFill="1" applyBorder="1" applyAlignment="1" applyProtection="1">
      <alignment horizontal="left"/>
    </xf>
    <xf numFmtId="2" fontId="4" fillId="6" borderId="13" xfId="0" applyNumberFormat="1" applyFont="1" applyFill="1" applyBorder="1" applyAlignment="1" applyProtection="1">
      <alignment horizontal="center"/>
    </xf>
    <xf numFmtId="0" fontId="8" fillId="6" borderId="13" xfId="0" applyFont="1" applyFill="1" applyBorder="1" applyAlignment="1" applyProtection="1">
      <alignment horizontal="center"/>
    </xf>
    <xf numFmtId="167" fontId="4" fillId="6" borderId="13" xfId="4" applyNumberFormat="1" applyFont="1" applyFill="1" applyBorder="1" applyAlignment="1" applyProtection="1">
      <alignment horizontal="right"/>
    </xf>
    <xf numFmtId="164" fontId="21" fillId="3" borderId="13" xfId="0" applyNumberFormat="1" applyFont="1" applyFill="1" applyBorder="1" applyAlignment="1" applyProtection="1">
      <alignment horizontal="center"/>
    </xf>
    <xf numFmtId="164" fontId="21" fillId="3" borderId="14" xfId="0" applyNumberFormat="1" applyFont="1" applyFill="1" applyBorder="1" applyAlignment="1" applyProtection="1">
      <alignment horizontal="center"/>
    </xf>
    <xf numFmtId="164" fontId="4" fillId="3" borderId="13" xfId="0" applyNumberFormat="1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left"/>
    </xf>
    <xf numFmtId="0" fontId="36" fillId="3" borderId="0" xfId="0" applyFont="1" applyFill="1" applyBorder="1" applyAlignment="1" applyProtection="1">
      <alignment horizontal="right"/>
    </xf>
    <xf numFmtId="0" fontId="4" fillId="0" borderId="0" xfId="0" applyFont="1" applyFill="1" applyBorder="1" applyAlignment="1" applyProtection="1">
      <alignment horizontal="left"/>
      <protection locked="0"/>
    </xf>
    <xf numFmtId="169" fontId="4" fillId="0" borderId="0" xfId="0" applyNumberFormat="1" applyFont="1" applyFill="1" applyBorder="1" applyAlignment="1" applyProtection="1">
      <alignment horizontal="left"/>
      <protection locked="0"/>
    </xf>
    <xf numFmtId="0" fontId="61" fillId="0" borderId="0" xfId="0" applyFont="1" applyFill="1" applyBorder="1" applyAlignment="1" applyProtection="1">
      <alignment horizontal="left"/>
      <protection locked="0"/>
    </xf>
    <xf numFmtId="169" fontId="61" fillId="0" borderId="0" xfId="0" applyNumberFormat="1" applyFont="1" applyFill="1" applyBorder="1" applyAlignment="1" applyProtection="1">
      <alignment horizontal="left"/>
      <protection locked="0"/>
    </xf>
    <xf numFmtId="0" fontId="61" fillId="0" borderId="0" xfId="0" applyFont="1" applyFill="1" applyBorder="1" applyAlignment="1" applyProtection="1">
      <alignment horizontal="left"/>
    </xf>
    <xf numFmtId="169" fontId="61" fillId="2" borderId="0" xfId="0" applyNumberFormat="1" applyFont="1" applyFill="1" applyBorder="1" applyAlignment="1" applyProtection="1">
      <alignment horizontal="left"/>
      <protection locked="0"/>
    </xf>
    <xf numFmtId="0" fontId="61" fillId="0" borderId="0" xfId="0" applyFont="1" applyFill="1" applyAlignment="1">
      <alignment horizontal="left"/>
    </xf>
    <xf numFmtId="14" fontId="56" fillId="0" borderId="0" xfId="0" applyNumberFormat="1" applyFont="1" applyFill="1" applyAlignment="1">
      <alignment horizontal="left"/>
    </xf>
    <xf numFmtId="17" fontId="56" fillId="0" borderId="0" xfId="0" applyNumberFormat="1" applyFont="1" applyFill="1" applyAlignment="1">
      <alignment horizontal="left"/>
    </xf>
    <xf numFmtId="165" fontId="63" fillId="0" borderId="0" xfId="0" applyNumberFormat="1" applyFont="1" applyFill="1" applyAlignment="1">
      <alignment horizontal="left"/>
    </xf>
    <xf numFmtId="165" fontId="61" fillId="0" borderId="0" xfId="0" applyNumberFormat="1" applyFont="1" applyFill="1" applyBorder="1" applyProtection="1"/>
    <xf numFmtId="0" fontId="61" fillId="0" borderId="0" xfId="0" applyNumberFormat="1" applyFont="1" applyFill="1" applyBorder="1" applyProtection="1">
      <protection locked="0"/>
    </xf>
    <xf numFmtId="165" fontId="61" fillId="0" borderId="0" xfId="4" applyFont="1" applyFill="1" applyBorder="1" applyAlignment="1" applyProtection="1">
      <alignment horizontal="center"/>
    </xf>
    <xf numFmtId="165" fontId="61" fillId="0" borderId="0" xfId="0" applyNumberFormat="1" applyFont="1" applyFill="1" applyBorder="1" applyAlignment="1" applyProtection="1">
      <alignment horizontal="left"/>
    </xf>
    <xf numFmtId="10" fontId="61" fillId="0" borderId="0" xfId="2" applyNumberFormat="1" applyFont="1" applyFill="1" applyBorder="1" applyAlignment="1" applyProtection="1">
      <alignment horizontal="left"/>
      <protection locked="0"/>
    </xf>
    <xf numFmtId="0" fontId="61" fillId="0" borderId="0" xfId="0" applyFont="1" applyFill="1" applyBorder="1" applyProtection="1"/>
    <xf numFmtId="0" fontId="61" fillId="0" borderId="0" xfId="0" applyFont="1" applyFill="1" applyBorder="1" applyAlignment="1" applyProtection="1">
      <alignment horizontal="right"/>
    </xf>
    <xf numFmtId="0" fontId="63" fillId="0" borderId="0" xfId="0" applyFont="1" applyFill="1" applyAlignment="1">
      <alignment horizontal="left"/>
    </xf>
    <xf numFmtId="0" fontId="61" fillId="0" borderId="0" xfId="0" applyFont="1" applyFill="1" applyBorder="1" applyAlignment="1">
      <alignment horizontal="left"/>
    </xf>
    <xf numFmtId="4" fontId="61" fillId="0" borderId="0" xfId="0" applyNumberFormat="1" applyFont="1" applyFill="1" applyBorder="1" applyAlignment="1" applyProtection="1">
      <alignment horizontal="left" vertical="top" wrapText="1"/>
    </xf>
    <xf numFmtId="4" fontId="61" fillId="0" borderId="0" xfId="0" applyNumberFormat="1" applyFont="1" applyFill="1" applyBorder="1" applyAlignment="1" applyProtection="1">
      <alignment horizontal="left"/>
    </xf>
    <xf numFmtId="10" fontId="61" fillId="0" borderId="0" xfId="0" applyNumberFormat="1" applyFont="1" applyFill="1" applyAlignment="1" applyProtection="1">
      <alignment horizontal="left"/>
      <protection locked="0"/>
    </xf>
    <xf numFmtId="0" fontId="63" fillId="0" borderId="0" xfId="0" applyFont="1" applyFill="1" applyAlignment="1" applyProtection="1">
      <alignment horizontal="left"/>
    </xf>
    <xf numFmtId="168" fontId="61" fillId="0" borderId="0" xfId="0" applyNumberFormat="1" applyFont="1" applyFill="1" applyAlignment="1" applyProtection="1">
      <alignment horizontal="left"/>
    </xf>
    <xf numFmtId="0" fontId="63" fillId="0" borderId="0" xfId="0" applyFont="1" applyFill="1" applyBorder="1" applyAlignment="1" applyProtection="1">
      <alignment horizontal="left"/>
      <protection locked="0"/>
    </xf>
    <xf numFmtId="169" fontId="63" fillId="0" borderId="0" xfId="0" applyNumberFormat="1" applyFont="1" applyFill="1" applyBorder="1" applyAlignment="1" applyProtection="1">
      <alignment horizontal="left"/>
      <protection locked="0"/>
    </xf>
    <xf numFmtId="0" fontId="63" fillId="0" borderId="0" xfId="0" applyFont="1" applyFill="1" applyBorder="1" applyAlignment="1" applyProtection="1">
      <alignment horizontal="left"/>
    </xf>
    <xf numFmtId="169" fontId="63" fillId="2" borderId="0" xfId="0" applyNumberFormat="1" applyFont="1" applyFill="1" applyBorder="1" applyAlignment="1" applyProtection="1">
      <alignment horizontal="left"/>
      <protection locked="0"/>
    </xf>
    <xf numFmtId="14" fontId="62" fillId="0" borderId="0" xfId="0" applyNumberFormat="1" applyFont="1" applyFill="1" applyAlignment="1">
      <alignment horizontal="left"/>
    </xf>
    <xf numFmtId="17" fontId="62" fillId="0" borderId="0" xfId="0" applyNumberFormat="1" applyFont="1" applyFill="1" applyAlignment="1">
      <alignment horizontal="left"/>
    </xf>
    <xf numFmtId="165" fontId="63" fillId="0" borderId="0" xfId="0" applyNumberFormat="1" applyFont="1" applyFill="1" applyBorder="1" applyProtection="1"/>
    <xf numFmtId="0" fontId="63" fillId="0" borderId="0" xfId="0" applyNumberFormat="1" applyFont="1" applyFill="1" applyBorder="1" applyProtection="1">
      <protection locked="0"/>
    </xf>
    <xf numFmtId="165" fontId="63" fillId="0" borderId="0" xfId="4" applyFont="1" applyFill="1" applyBorder="1" applyAlignment="1" applyProtection="1">
      <alignment horizontal="center"/>
    </xf>
    <xf numFmtId="165" fontId="63" fillId="0" borderId="0" xfId="0" applyNumberFormat="1" applyFont="1" applyFill="1" applyBorder="1" applyAlignment="1" applyProtection="1">
      <alignment horizontal="left"/>
    </xf>
    <xf numFmtId="10" fontId="63" fillId="0" borderId="0" xfId="2" applyNumberFormat="1" applyFont="1" applyFill="1" applyBorder="1" applyAlignment="1" applyProtection="1">
      <alignment horizontal="left"/>
      <protection locked="0"/>
    </xf>
    <xf numFmtId="0" fontId="63" fillId="0" borderId="0" xfId="0" applyFont="1" applyFill="1" applyBorder="1" applyProtection="1"/>
    <xf numFmtId="0" fontId="63" fillId="0" borderId="0" xfId="0" applyFont="1" applyFill="1" applyBorder="1" applyAlignment="1" applyProtection="1">
      <alignment horizontal="right"/>
    </xf>
    <xf numFmtId="0" fontId="63" fillId="0" borderId="0" xfId="0" applyFont="1" applyFill="1" applyBorder="1" applyAlignment="1">
      <alignment horizontal="left"/>
    </xf>
    <xf numFmtId="4" fontId="63" fillId="0" borderId="0" xfId="0" applyNumberFormat="1" applyFont="1" applyFill="1" applyBorder="1" applyAlignment="1" applyProtection="1">
      <alignment horizontal="left" vertical="top" wrapText="1"/>
    </xf>
    <xf numFmtId="4" fontId="63" fillId="0" borderId="0" xfId="0" applyNumberFormat="1" applyFont="1" applyFill="1" applyBorder="1" applyAlignment="1" applyProtection="1">
      <alignment horizontal="left"/>
    </xf>
    <xf numFmtId="10" fontId="63" fillId="0" borderId="0" xfId="0" applyNumberFormat="1" applyFont="1" applyFill="1" applyAlignment="1" applyProtection="1">
      <alignment horizontal="left"/>
      <protection locked="0"/>
    </xf>
    <xf numFmtId="168" fontId="63" fillId="0" borderId="0" xfId="0" applyNumberFormat="1" applyFont="1" applyFill="1" applyAlignment="1" applyProtection="1">
      <alignment horizontal="left"/>
    </xf>
    <xf numFmtId="170" fontId="56" fillId="0" borderId="0" xfId="2" applyNumberFormat="1" applyFont="1" applyFill="1" applyAlignment="1">
      <alignment horizontal="left"/>
    </xf>
    <xf numFmtId="0" fontId="4" fillId="0" borderId="0" xfId="0" applyFont="1" applyFill="1" applyBorder="1" applyAlignment="1" applyProtection="1">
      <alignment horizontal="left"/>
    </xf>
    <xf numFmtId="44" fontId="4" fillId="0" borderId="0" xfId="0" applyNumberFormat="1" applyFont="1" applyFill="1" applyBorder="1" applyProtection="1"/>
    <xf numFmtId="44" fontId="8" fillId="0" borderId="0" xfId="0" applyNumberFormat="1" applyFont="1" applyFill="1" applyBorder="1" applyProtection="1"/>
    <xf numFmtId="0" fontId="46" fillId="0" borderId="0" xfId="0" applyFont="1" applyFill="1" applyBorder="1" applyAlignment="1" applyProtection="1">
      <alignment horizontal="left"/>
      <protection locked="0"/>
    </xf>
    <xf numFmtId="169" fontId="46" fillId="0" borderId="0" xfId="0" applyNumberFormat="1" applyFont="1" applyFill="1" applyBorder="1" applyAlignment="1" applyProtection="1">
      <alignment horizontal="left"/>
      <protection locked="0"/>
    </xf>
    <xf numFmtId="0" fontId="46" fillId="0" borderId="0" xfId="0" applyFont="1" applyFill="1" applyBorder="1" applyAlignment="1" applyProtection="1">
      <alignment horizontal="left"/>
    </xf>
    <xf numFmtId="169" fontId="46" fillId="2" borderId="0" xfId="0" applyNumberFormat="1" applyFont="1" applyFill="1" applyBorder="1" applyAlignment="1" applyProtection="1">
      <alignment horizontal="left"/>
      <protection locked="0"/>
    </xf>
    <xf numFmtId="0" fontId="46" fillId="0" borderId="0" xfId="0" applyFont="1" applyFill="1" applyAlignment="1">
      <alignment horizontal="left"/>
    </xf>
    <xf numFmtId="170" fontId="64" fillId="0" borderId="0" xfId="2" applyNumberFormat="1" applyFont="1" applyFill="1" applyAlignment="1">
      <alignment horizontal="left"/>
    </xf>
    <xf numFmtId="14" fontId="64" fillId="0" borderId="0" xfId="0" applyNumberFormat="1" applyFont="1" applyFill="1" applyAlignment="1">
      <alignment horizontal="left"/>
    </xf>
    <xf numFmtId="17" fontId="64" fillId="0" borderId="0" xfId="0" applyNumberFormat="1" applyFont="1" applyFill="1" applyAlignment="1">
      <alignment horizontal="left"/>
    </xf>
    <xf numFmtId="165" fontId="46" fillId="0" borderId="0" xfId="0" applyNumberFormat="1" applyFont="1" applyFill="1" applyAlignment="1">
      <alignment horizontal="left"/>
    </xf>
    <xf numFmtId="165" fontId="46" fillId="0" borderId="0" xfId="1" applyFont="1" applyFill="1" applyAlignment="1">
      <alignment horizontal="left"/>
    </xf>
    <xf numFmtId="165" fontId="46" fillId="0" borderId="0" xfId="0" applyNumberFormat="1" applyFont="1" applyFill="1" applyBorder="1" applyProtection="1"/>
    <xf numFmtId="0" fontId="46" fillId="0" borderId="0" xfId="0" applyNumberFormat="1" applyFont="1" applyFill="1" applyBorder="1" applyProtection="1">
      <protection locked="0"/>
    </xf>
    <xf numFmtId="165" fontId="46" fillId="0" borderId="0" xfId="4" applyFont="1" applyFill="1" applyBorder="1" applyAlignment="1" applyProtection="1">
      <alignment horizontal="center"/>
    </xf>
    <xf numFmtId="10" fontId="46" fillId="0" borderId="0" xfId="2" applyNumberFormat="1" applyFont="1" applyFill="1" applyBorder="1" applyAlignment="1" applyProtection="1">
      <alignment horizontal="left"/>
      <protection locked="0"/>
    </xf>
    <xf numFmtId="0" fontId="46" fillId="0" borderId="0" xfId="0" applyFont="1" applyFill="1" applyBorder="1" applyProtection="1"/>
    <xf numFmtId="44" fontId="46" fillId="0" borderId="0" xfId="0" applyNumberFormat="1" applyFont="1" applyFill="1" applyBorder="1" applyProtection="1"/>
    <xf numFmtId="0" fontId="46" fillId="0" borderId="0" xfId="0" applyFont="1" applyFill="1" applyBorder="1" applyAlignment="1" applyProtection="1">
      <alignment horizontal="right"/>
    </xf>
    <xf numFmtId="10" fontId="64" fillId="0" borderId="0" xfId="2" applyNumberFormat="1" applyFont="1" applyFill="1" applyAlignment="1">
      <alignment horizontal="left"/>
    </xf>
    <xf numFmtId="0" fontId="46" fillId="0" borderId="0" xfId="0" applyFont="1" applyFill="1" applyBorder="1" applyAlignment="1">
      <alignment horizontal="left"/>
    </xf>
    <xf numFmtId="4" fontId="46" fillId="0" borderId="0" xfId="0" applyNumberFormat="1" applyFont="1" applyFill="1" applyBorder="1" applyAlignment="1" applyProtection="1">
      <alignment horizontal="left" vertical="top" wrapText="1"/>
    </xf>
    <xf numFmtId="4" fontId="46" fillId="0" borderId="0" xfId="0" applyNumberFormat="1" applyFont="1" applyFill="1" applyBorder="1" applyAlignment="1" applyProtection="1">
      <alignment horizontal="left"/>
    </xf>
    <xf numFmtId="10" fontId="46" fillId="0" borderId="0" xfId="0" applyNumberFormat="1" applyFont="1" applyFill="1" applyAlignment="1" applyProtection="1">
      <alignment horizontal="left"/>
      <protection locked="0"/>
    </xf>
    <xf numFmtId="0" fontId="46" fillId="0" borderId="0" xfId="0" applyFont="1" applyFill="1" applyAlignment="1" applyProtection="1">
      <alignment horizontal="left"/>
    </xf>
    <xf numFmtId="168" fontId="46" fillId="0" borderId="0" xfId="0" applyNumberFormat="1" applyFont="1" applyFill="1" applyAlignment="1" applyProtection="1">
      <alignment horizontal="left"/>
    </xf>
    <xf numFmtId="165" fontId="62" fillId="0" borderId="0" xfId="0" applyNumberFormat="1" applyFont="1" applyFill="1" applyAlignment="1">
      <alignment horizontal="left"/>
    </xf>
    <xf numFmtId="165" fontId="64" fillId="0" borderId="0" xfId="0" applyNumberFormat="1" applyFont="1" applyFill="1" applyAlignment="1">
      <alignment horizontal="left"/>
    </xf>
    <xf numFmtId="0" fontId="4" fillId="4" borderId="14" xfId="0" applyFont="1" applyFill="1" applyBorder="1" applyAlignment="1" applyProtection="1">
      <alignment horizontal="left"/>
    </xf>
    <xf numFmtId="0" fontId="4" fillId="4" borderId="12" xfId="0" applyFont="1" applyFill="1" applyBorder="1" applyAlignment="1" applyProtection="1">
      <alignment horizontal="left"/>
    </xf>
    <xf numFmtId="0" fontId="62" fillId="4" borderId="0" xfId="0" applyFont="1" applyFill="1" applyBorder="1" applyAlignment="1" applyProtection="1">
      <alignment horizontal="center"/>
    </xf>
    <xf numFmtId="0" fontId="8" fillId="7" borderId="13" xfId="0" applyFont="1" applyFill="1" applyBorder="1" applyAlignment="1" applyProtection="1">
      <alignment horizontal="center"/>
    </xf>
    <xf numFmtId="1" fontId="4" fillId="7" borderId="13" xfId="0" applyNumberFormat="1" applyFont="1" applyFill="1" applyBorder="1" applyAlignment="1" applyProtection="1">
      <alignment horizontal="center"/>
    </xf>
    <xf numFmtId="1" fontId="4" fillId="8" borderId="13" xfId="0" applyNumberFormat="1" applyFont="1" applyFill="1" applyBorder="1" applyAlignment="1" applyProtection="1">
      <alignment horizontal="center"/>
    </xf>
    <xf numFmtId="164" fontId="4" fillId="8" borderId="13" xfId="0" applyNumberFormat="1" applyFont="1" applyFill="1" applyBorder="1" applyAlignment="1" applyProtection="1">
      <alignment horizontal="center"/>
    </xf>
    <xf numFmtId="0" fontId="5" fillId="4" borderId="0" xfId="0" applyFont="1" applyFill="1" applyBorder="1" applyAlignment="1" applyProtection="1"/>
    <xf numFmtId="167" fontId="7" fillId="4" borderId="0" xfId="4" applyNumberFormat="1" applyFont="1" applyFill="1" applyBorder="1" applyAlignment="1" applyProtection="1">
      <alignment horizontal="left"/>
    </xf>
    <xf numFmtId="164" fontId="4" fillId="7" borderId="13" xfId="0" applyNumberFormat="1" applyFont="1" applyFill="1" applyBorder="1" applyAlignment="1" applyProtection="1">
      <alignment horizontal="center"/>
    </xf>
    <xf numFmtId="164" fontId="8" fillId="7" borderId="13" xfId="0" applyNumberFormat="1" applyFont="1" applyFill="1" applyBorder="1" applyAlignment="1" applyProtection="1">
      <alignment horizontal="center"/>
    </xf>
    <xf numFmtId="0" fontId="46" fillId="3" borderId="0" xfId="0" applyFont="1" applyFill="1" applyBorder="1" applyProtection="1"/>
    <xf numFmtId="0" fontId="65" fillId="4" borderId="2" xfId="0" applyFont="1" applyFill="1" applyBorder="1" applyAlignment="1" applyProtection="1">
      <alignment horizontal="center"/>
    </xf>
    <xf numFmtId="0" fontId="65" fillId="4" borderId="0" xfId="0" applyFont="1" applyFill="1" applyBorder="1" applyAlignment="1" applyProtection="1">
      <alignment horizontal="center"/>
    </xf>
    <xf numFmtId="0" fontId="67" fillId="4" borderId="0" xfId="0" applyFont="1" applyFill="1" applyBorder="1" applyAlignment="1" applyProtection="1"/>
    <xf numFmtId="0" fontId="64" fillId="4" borderId="0" xfId="0" applyFont="1" applyFill="1" applyBorder="1" applyAlignment="1" applyProtection="1"/>
    <xf numFmtId="0" fontId="65" fillId="3" borderId="10" xfId="0" applyFont="1" applyFill="1" applyBorder="1" applyAlignment="1" applyProtection="1">
      <alignment horizontal="center"/>
    </xf>
    <xf numFmtId="0" fontId="65" fillId="3" borderId="11" xfId="0" applyFont="1" applyFill="1" applyBorder="1" applyAlignment="1" applyProtection="1">
      <alignment horizontal="center"/>
    </xf>
    <xf numFmtId="0" fontId="46" fillId="3" borderId="14" xfId="0" applyFont="1" applyFill="1" applyBorder="1" applyAlignment="1" applyProtection="1">
      <alignment horizontal="center"/>
    </xf>
    <xf numFmtId="0" fontId="46" fillId="4" borderId="12" xfId="0" applyFont="1" applyFill="1" applyBorder="1" applyAlignment="1" applyProtection="1">
      <alignment horizontal="center"/>
      <protection locked="0"/>
    </xf>
    <xf numFmtId="0" fontId="46" fillId="3" borderId="13" xfId="0" applyFont="1" applyFill="1" applyBorder="1" applyAlignment="1" applyProtection="1">
      <alignment horizontal="center"/>
    </xf>
    <xf numFmtId="0" fontId="65" fillId="3" borderId="16" xfId="0" applyFont="1" applyFill="1" applyBorder="1" applyAlignment="1" applyProtection="1">
      <alignment horizontal="center"/>
    </xf>
    <xf numFmtId="0" fontId="65" fillId="3" borderId="17" xfId="0" applyFont="1" applyFill="1" applyBorder="1" applyAlignment="1" applyProtection="1">
      <alignment horizontal="center"/>
    </xf>
    <xf numFmtId="0" fontId="65" fillId="3" borderId="13" xfId="0" applyFont="1" applyFill="1" applyBorder="1" applyAlignment="1" applyProtection="1">
      <alignment horizontal="center"/>
    </xf>
    <xf numFmtId="0" fontId="65" fillId="3" borderId="14" xfId="0" applyFont="1" applyFill="1" applyBorder="1" applyAlignment="1" applyProtection="1">
      <alignment horizontal="center"/>
    </xf>
    <xf numFmtId="1" fontId="46" fillId="8" borderId="13" xfId="0" applyNumberFormat="1" applyFont="1" applyFill="1" applyBorder="1" applyAlignment="1" applyProtection="1">
      <alignment horizontal="center"/>
    </xf>
    <xf numFmtId="0" fontId="66" fillId="7" borderId="13" xfId="0" applyFont="1" applyFill="1" applyBorder="1" applyAlignment="1" applyProtection="1">
      <alignment horizontal="center"/>
    </xf>
    <xf numFmtId="1" fontId="46" fillId="7" borderId="13" xfId="0" applyNumberFormat="1" applyFont="1" applyFill="1" applyBorder="1" applyAlignment="1" applyProtection="1">
      <alignment horizontal="center"/>
    </xf>
    <xf numFmtId="164" fontId="46" fillId="4" borderId="0" xfId="0" applyNumberFormat="1" applyFont="1" applyFill="1" applyBorder="1" applyAlignment="1" applyProtection="1">
      <alignment horizontal="center"/>
    </xf>
    <xf numFmtId="167" fontId="46" fillId="3" borderId="10" xfId="4" applyNumberFormat="1" applyFont="1" applyFill="1" applyBorder="1" applyAlignment="1" applyProtection="1">
      <alignment horizontal="left"/>
    </xf>
    <xf numFmtId="167" fontId="46" fillId="3" borderId="13" xfId="4" applyNumberFormat="1" applyFont="1" applyFill="1" applyBorder="1" applyAlignment="1" applyProtection="1">
      <alignment horizontal="left"/>
    </xf>
    <xf numFmtId="164" fontId="46" fillId="8" borderId="13" xfId="0" applyNumberFormat="1" applyFont="1" applyFill="1" applyBorder="1" applyAlignment="1" applyProtection="1">
      <alignment horizontal="center"/>
    </xf>
    <xf numFmtId="164" fontId="66" fillId="3" borderId="13" xfId="0" applyNumberFormat="1" applyFont="1" applyFill="1" applyBorder="1" applyAlignment="1" applyProtection="1">
      <alignment horizontal="center"/>
    </xf>
    <xf numFmtId="164" fontId="66" fillId="7" borderId="13" xfId="0" applyNumberFormat="1" applyFont="1" applyFill="1" applyBorder="1" applyAlignment="1" applyProtection="1">
      <alignment horizontal="center"/>
    </xf>
    <xf numFmtId="164" fontId="64" fillId="3" borderId="13" xfId="0" applyNumberFormat="1" applyFont="1" applyFill="1" applyBorder="1" applyAlignment="1" applyProtection="1">
      <alignment horizontal="center"/>
    </xf>
    <xf numFmtId="164" fontId="46" fillId="3" borderId="10" xfId="0" applyNumberFormat="1" applyFont="1" applyFill="1" applyBorder="1" applyAlignment="1" applyProtection="1">
      <alignment horizontal="center"/>
    </xf>
    <xf numFmtId="164" fontId="46" fillId="3" borderId="13" xfId="0" applyNumberFormat="1" applyFont="1" applyFill="1" applyBorder="1" applyAlignment="1" applyProtection="1">
      <alignment horizontal="center"/>
    </xf>
    <xf numFmtId="164" fontId="46" fillId="3" borderId="16" xfId="0" applyNumberFormat="1" applyFont="1" applyFill="1" applyBorder="1" applyAlignment="1" applyProtection="1">
      <alignment horizontal="center"/>
    </xf>
    <xf numFmtId="0" fontId="66" fillId="4" borderId="7" xfId="0" applyFont="1" applyFill="1" applyBorder="1" applyAlignment="1" applyProtection="1">
      <alignment horizontal="center"/>
    </xf>
    <xf numFmtId="164" fontId="46" fillId="3" borderId="0" xfId="0" applyNumberFormat="1" applyFont="1" applyFill="1" applyBorder="1" applyAlignment="1" applyProtection="1">
      <alignment horizontal="center"/>
    </xf>
    <xf numFmtId="0" fontId="61" fillId="3" borderId="0" xfId="0" applyFont="1" applyFill="1" applyBorder="1" applyProtection="1"/>
    <xf numFmtId="0" fontId="56" fillId="3" borderId="13" xfId="0" applyFont="1" applyFill="1" applyBorder="1" applyAlignment="1" applyProtection="1">
      <alignment horizontal="left"/>
    </xf>
    <xf numFmtId="0" fontId="7" fillId="4" borderId="4" xfId="0" applyFont="1" applyFill="1" applyBorder="1" applyProtection="1"/>
    <xf numFmtId="0" fontId="68" fillId="4" borderId="0" xfId="0" applyFont="1" applyFill="1" applyBorder="1" applyAlignment="1" applyProtection="1"/>
    <xf numFmtId="0" fontId="7" fillId="4" borderId="5" xfId="0" applyFont="1" applyFill="1" applyBorder="1" applyProtection="1"/>
    <xf numFmtId="0" fontId="7" fillId="3" borderId="0" xfId="0" applyFont="1" applyFill="1" applyBorder="1" applyProtection="1"/>
    <xf numFmtId="0" fontId="57" fillId="4" borderId="4" xfId="0" applyFont="1" applyFill="1" applyBorder="1" applyProtection="1"/>
    <xf numFmtId="0" fontId="69" fillId="4" borderId="0" xfId="0" applyFont="1" applyFill="1" applyBorder="1" applyAlignment="1" applyProtection="1"/>
    <xf numFmtId="0" fontId="57" fillId="4" borderId="5" xfId="0" applyFont="1" applyFill="1" applyBorder="1" applyProtection="1"/>
    <xf numFmtId="0" fontId="57" fillId="3" borderId="0" xfId="0" applyFont="1" applyFill="1" applyBorder="1" applyProtection="1"/>
    <xf numFmtId="0" fontId="8" fillId="3" borderId="13" xfId="0" applyNumberFormat="1" applyFont="1" applyFill="1" applyBorder="1" applyProtection="1"/>
    <xf numFmtId="1" fontId="4" fillId="5" borderId="13" xfId="0" applyNumberFormat="1" applyFont="1" applyFill="1" applyBorder="1" applyAlignment="1" applyProtection="1">
      <alignment horizontal="center"/>
    </xf>
    <xf numFmtId="0" fontId="13" fillId="4" borderId="7" xfId="0" applyFont="1" applyFill="1" applyBorder="1" applyAlignment="1" applyProtection="1">
      <alignment horizontal="right"/>
    </xf>
    <xf numFmtId="0" fontId="7" fillId="4" borderId="0" xfId="0" applyFont="1" applyFill="1" applyBorder="1" applyAlignment="1" applyProtection="1">
      <alignment horizontal="center"/>
    </xf>
    <xf numFmtId="0" fontId="1" fillId="3" borderId="13" xfId="0" applyFont="1" applyFill="1" applyBorder="1" applyProtection="1"/>
    <xf numFmtId="167" fontId="8" fillId="3" borderId="13" xfId="0" applyNumberFormat="1" applyFont="1" applyFill="1" applyBorder="1" applyAlignment="1" applyProtection="1">
      <alignment horizontal="right"/>
    </xf>
    <xf numFmtId="167" fontId="8" fillId="3" borderId="14" xfId="0" applyNumberFormat="1" applyFont="1" applyFill="1" applyBorder="1" applyAlignment="1" applyProtection="1">
      <alignment horizontal="right"/>
    </xf>
    <xf numFmtId="0" fontId="1" fillId="3" borderId="12" xfId="0" applyFont="1" applyFill="1" applyBorder="1" applyProtection="1"/>
    <xf numFmtId="0" fontId="1" fillId="3" borderId="13" xfId="0" applyFont="1" applyFill="1" applyBorder="1" applyAlignment="1" applyProtection="1">
      <alignment horizontal="left"/>
    </xf>
    <xf numFmtId="0" fontId="1" fillId="3" borderId="13" xfId="0" quotePrefix="1" applyFont="1" applyFill="1" applyBorder="1" applyAlignment="1" applyProtection="1">
      <alignment horizontal="left"/>
    </xf>
    <xf numFmtId="0" fontId="1" fillId="3" borderId="13" xfId="0" quotePrefix="1" applyFont="1" applyFill="1" applyBorder="1" applyProtection="1"/>
    <xf numFmtId="0" fontId="12" fillId="3" borderId="16" xfId="0" applyFont="1" applyFill="1" applyBorder="1" applyAlignment="1" applyProtection="1">
      <alignment horizontal="left"/>
    </xf>
    <xf numFmtId="0" fontId="1" fillId="4" borderId="0" xfId="0" applyFont="1" applyFill="1" applyBorder="1" applyProtection="1"/>
    <xf numFmtId="0" fontId="1" fillId="3" borderId="15" xfId="0" applyFont="1" applyFill="1" applyBorder="1" applyProtection="1"/>
    <xf numFmtId="0" fontId="1" fillId="4" borderId="0" xfId="0" applyFont="1" applyFill="1" applyBorder="1" applyAlignment="1" applyProtection="1">
      <alignment horizontal="left"/>
    </xf>
    <xf numFmtId="0" fontId="1" fillId="3" borderId="9" xfId="0" applyFont="1" applyFill="1" applyBorder="1" applyProtection="1"/>
    <xf numFmtId="0" fontId="1" fillId="3" borderId="10" xfId="0" applyFont="1" applyFill="1" applyBorder="1" applyAlignment="1" applyProtection="1">
      <alignment horizontal="left"/>
    </xf>
    <xf numFmtId="0" fontId="8" fillId="4" borderId="2" xfId="0" quotePrefix="1" applyFont="1" applyFill="1" applyBorder="1" applyAlignment="1" applyProtection="1">
      <alignment horizontal="left"/>
    </xf>
    <xf numFmtId="0" fontId="8" fillId="4" borderId="0" xfId="0" quotePrefix="1" applyFont="1" applyFill="1" applyBorder="1" applyAlignment="1" applyProtection="1">
      <alignment horizontal="left"/>
    </xf>
    <xf numFmtId="0" fontId="1" fillId="3" borderId="10" xfId="0" applyFont="1" applyFill="1" applyBorder="1" applyProtection="1"/>
    <xf numFmtId="0" fontId="1" fillId="3" borderId="16" xfId="0" applyFont="1" applyFill="1" applyBorder="1" applyProtection="1"/>
    <xf numFmtId="164" fontId="8" fillId="3" borderId="13" xfId="0" applyNumberFormat="1" applyFont="1" applyFill="1" applyBorder="1" applyAlignment="1" applyProtection="1">
      <alignment horizontal="center"/>
      <protection locked="0"/>
    </xf>
    <xf numFmtId="164" fontId="8" fillId="3" borderId="14" xfId="0" applyNumberFormat="1" applyFont="1" applyFill="1" applyBorder="1" applyAlignment="1" applyProtection="1">
      <alignment horizontal="center"/>
      <protection locked="0"/>
    </xf>
    <xf numFmtId="1" fontId="8" fillId="7" borderId="13" xfId="0" applyNumberFormat="1" applyFont="1" applyFill="1" applyBorder="1" applyAlignment="1" applyProtection="1">
      <alignment horizontal="center"/>
    </xf>
    <xf numFmtId="0" fontId="4" fillId="7" borderId="13" xfId="0" applyNumberFormat="1" applyFont="1" applyFill="1" applyBorder="1" applyAlignment="1" applyProtection="1">
      <alignment horizontal="center"/>
    </xf>
    <xf numFmtId="164" fontId="6" fillId="7" borderId="13" xfId="0" applyNumberFormat="1" applyFont="1" applyFill="1" applyBorder="1" applyAlignment="1" applyProtection="1">
      <alignment horizontal="center"/>
    </xf>
    <xf numFmtId="167" fontId="8" fillId="7" borderId="13" xfId="0" applyNumberFormat="1" applyFont="1" applyFill="1" applyBorder="1" applyAlignment="1" applyProtection="1">
      <alignment horizontal="right"/>
    </xf>
    <xf numFmtId="164" fontId="4" fillId="7" borderId="13" xfId="1" applyNumberFormat="1" applyFont="1" applyFill="1" applyBorder="1" applyProtection="1"/>
    <xf numFmtId="164" fontId="4" fillId="7" borderId="13" xfId="0" applyNumberFormat="1" applyFont="1" applyFill="1" applyBorder="1" applyProtection="1"/>
    <xf numFmtId="167" fontId="8" fillId="7" borderId="13" xfId="0" applyNumberFormat="1" applyFont="1" applyFill="1" applyBorder="1" applyAlignment="1" applyProtection="1">
      <alignment horizontal="center"/>
    </xf>
    <xf numFmtId="164" fontId="8" fillId="7" borderId="13" xfId="0" applyNumberFormat="1" applyFont="1" applyFill="1" applyBorder="1" applyProtection="1"/>
    <xf numFmtId="164" fontId="6" fillId="7" borderId="13" xfId="0" applyNumberFormat="1" applyFont="1" applyFill="1" applyBorder="1" applyProtection="1"/>
    <xf numFmtId="164" fontId="8" fillId="7" borderId="13" xfId="0" applyNumberFormat="1" applyFont="1" applyFill="1" applyBorder="1" applyAlignment="1" applyProtection="1">
      <alignment horizontal="center"/>
      <protection locked="0"/>
    </xf>
    <xf numFmtId="1" fontId="8" fillId="8" borderId="13" xfId="0" applyNumberFormat="1" applyFont="1" applyFill="1" applyBorder="1" applyAlignment="1" applyProtection="1">
      <alignment horizontal="center"/>
    </xf>
    <xf numFmtId="0" fontId="4" fillId="8" borderId="13" xfId="0" applyFont="1" applyFill="1" applyBorder="1" applyAlignment="1" applyProtection="1">
      <alignment horizontal="center"/>
    </xf>
    <xf numFmtId="0" fontId="5" fillId="8" borderId="13" xfId="0" applyNumberFormat="1" applyFont="1" applyFill="1" applyBorder="1" applyAlignment="1" applyProtection="1">
      <alignment horizontal="center"/>
    </xf>
    <xf numFmtId="164" fontId="4" fillId="8" borderId="13" xfId="4" applyNumberFormat="1" applyFont="1" applyFill="1" applyBorder="1" applyAlignment="1" applyProtection="1">
      <alignment horizontal="center"/>
    </xf>
    <xf numFmtId="167" fontId="4" fillId="8" borderId="13" xfId="4" applyNumberFormat="1" applyFont="1" applyFill="1" applyBorder="1" applyAlignment="1" applyProtection="1">
      <alignment horizontal="left"/>
    </xf>
    <xf numFmtId="164" fontId="4" fillId="8" borderId="13" xfId="4" applyNumberFormat="1" applyFont="1" applyFill="1" applyBorder="1" applyAlignment="1" applyProtection="1">
      <alignment horizontal="left"/>
    </xf>
    <xf numFmtId="0" fontId="68" fillId="4" borderId="0" xfId="0" applyFont="1" applyFill="1" applyBorder="1" applyAlignment="1" applyProtection="1">
      <alignment horizontal="right"/>
    </xf>
    <xf numFmtId="0" fontId="1" fillId="3" borderId="14" xfId="0" applyFont="1" applyFill="1" applyBorder="1" applyProtection="1"/>
    <xf numFmtId="10" fontId="5" fillId="3" borderId="0" xfId="2" applyNumberFormat="1" applyFont="1" applyFill="1" applyBorder="1" applyAlignment="1" applyProtection="1">
      <alignment horizontal="right"/>
    </xf>
    <xf numFmtId="167" fontId="4" fillId="8" borderId="13" xfId="4" applyNumberFormat="1" applyFont="1" applyFill="1" applyBorder="1" applyAlignment="1" applyProtection="1">
      <alignment horizontal="center"/>
    </xf>
    <xf numFmtId="167" fontId="4" fillId="7" borderId="13" xfId="0" applyNumberFormat="1" applyFont="1" applyFill="1" applyBorder="1" applyProtection="1"/>
    <xf numFmtId="167" fontId="4" fillId="7" borderId="13" xfId="4" applyNumberFormat="1" applyFont="1" applyFill="1" applyBorder="1" applyAlignment="1" applyProtection="1">
      <alignment horizontal="center"/>
    </xf>
    <xf numFmtId="167" fontId="6" fillId="7" borderId="13" xfId="0" applyNumberFormat="1" applyFont="1" applyFill="1" applyBorder="1" applyAlignment="1" applyProtection="1">
      <alignment horizontal="right"/>
    </xf>
    <xf numFmtId="167" fontId="8" fillId="7" borderId="13" xfId="4" applyNumberFormat="1" applyFont="1" applyFill="1" applyBorder="1" applyAlignment="1" applyProtection="1">
      <alignment horizontal="center"/>
    </xf>
    <xf numFmtId="0" fontId="1" fillId="3" borderId="0" xfId="0" applyFont="1" applyFill="1" applyBorder="1" applyProtection="1"/>
    <xf numFmtId="164" fontId="8" fillId="7" borderId="13" xfId="1" applyNumberFormat="1" applyFont="1" applyFill="1" applyBorder="1" applyProtection="1"/>
    <xf numFmtId="164" fontId="8" fillId="7" borderId="13" xfId="0" applyNumberFormat="1" applyFont="1" applyFill="1" applyBorder="1" applyAlignment="1" applyProtection="1">
      <alignment horizontal="left"/>
    </xf>
    <xf numFmtId="164" fontId="4" fillId="7" borderId="13" xfId="0" applyNumberFormat="1" applyFont="1" applyFill="1" applyBorder="1" applyAlignment="1" applyProtection="1">
      <alignment horizontal="left"/>
    </xf>
    <xf numFmtId="164" fontId="70" fillId="3" borderId="16" xfId="0" applyNumberFormat="1" applyFont="1" applyFill="1" applyBorder="1" applyAlignment="1" applyProtection="1">
      <alignment horizontal="center"/>
    </xf>
    <xf numFmtId="164" fontId="56" fillId="4" borderId="0" xfId="4" applyNumberFormat="1" applyFont="1" applyFill="1" applyBorder="1" applyAlignment="1" applyProtection="1">
      <alignment horizontal="left"/>
    </xf>
    <xf numFmtId="164" fontId="47" fillId="3" borderId="16" xfId="0" applyNumberFormat="1" applyFont="1" applyFill="1" applyBorder="1" applyAlignment="1" applyProtection="1">
      <alignment horizontal="center"/>
    </xf>
    <xf numFmtId="0" fontId="47" fillId="3" borderId="16" xfId="0" applyFont="1" applyFill="1" applyBorder="1" applyAlignment="1" applyProtection="1">
      <alignment horizontal="left"/>
    </xf>
    <xf numFmtId="0" fontId="48" fillId="3" borderId="16" xfId="0" applyFont="1" applyFill="1" applyBorder="1" applyAlignment="1" applyProtection="1">
      <alignment horizontal="left"/>
    </xf>
    <xf numFmtId="0" fontId="71" fillId="3" borderId="16" xfId="0" applyFont="1" applyFill="1" applyBorder="1" applyProtection="1"/>
    <xf numFmtId="0" fontId="72" fillId="3" borderId="16" xfId="0" applyFont="1" applyFill="1" applyBorder="1" applyAlignment="1" applyProtection="1">
      <alignment horizontal="left"/>
    </xf>
    <xf numFmtId="0" fontId="72" fillId="3" borderId="16" xfId="0" applyFont="1" applyFill="1" applyBorder="1" applyProtection="1"/>
    <xf numFmtId="0" fontId="61" fillId="4" borderId="0" xfId="0" applyFont="1" applyFill="1" applyBorder="1" applyProtection="1"/>
    <xf numFmtId="0" fontId="63" fillId="4" borderId="0" xfId="0" quotePrefix="1" applyFont="1" applyFill="1" applyBorder="1" applyAlignment="1" applyProtection="1">
      <alignment horizontal="left"/>
    </xf>
    <xf numFmtId="0" fontId="56" fillId="3" borderId="13" xfId="0" applyFont="1" applyFill="1" applyBorder="1" applyProtection="1"/>
    <xf numFmtId="0" fontId="61" fillId="4" borderId="5" xfId="0" applyFont="1" applyFill="1" applyBorder="1" applyProtection="1"/>
    <xf numFmtId="164" fontId="73" fillId="3" borderId="16" xfId="0" applyNumberFormat="1" applyFont="1" applyFill="1" applyBorder="1" applyAlignment="1" applyProtection="1">
      <alignment horizontal="center"/>
    </xf>
    <xf numFmtId="0" fontId="61" fillId="4" borderId="4" xfId="0" applyFont="1" applyFill="1" applyBorder="1" applyProtection="1"/>
    <xf numFmtId="0" fontId="61" fillId="3" borderId="12" xfId="0" applyFont="1" applyFill="1" applyBorder="1" applyProtection="1"/>
    <xf numFmtId="10" fontId="56" fillId="3" borderId="13" xfId="2" applyNumberFormat="1" applyFont="1" applyFill="1" applyBorder="1" applyProtection="1"/>
    <xf numFmtId="0" fontId="61" fillId="3" borderId="14" xfId="0" applyFont="1" applyFill="1" applyBorder="1" applyProtection="1"/>
    <xf numFmtId="0" fontId="62" fillId="4" borderId="4" xfId="0" applyFont="1" applyFill="1" applyBorder="1" applyProtection="1"/>
    <xf numFmtId="0" fontId="62" fillId="4" borderId="0" xfId="0" applyFont="1" applyFill="1" applyBorder="1" applyProtection="1"/>
    <xf numFmtId="0" fontId="56" fillId="4" borderId="0" xfId="0" applyFont="1" applyFill="1" applyBorder="1" applyAlignment="1" applyProtection="1">
      <alignment horizontal="left"/>
    </xf>
    <xf numFmtId="0" fontId="62" fillId="4" borderId="5" xfId="0" applyFont="1" applyFill="1" applyBorder="1" applyProtection="1"/>
    <xf numFmtId="0" fontId="62" fillId="3" borderId="0" xfId="0" applyFont="1" applyFill="1" applyBorder="1" applyProtection="1"/>
    <xf numFmtId="0" fontId="56" fillId="4" borderId="0" xfId="0" applyFont="1" applyFill="1" applyBorder="1" applyProtection="1"/>
    <xf numFmtId="0" fontId="62" fillId="4" borderId="0" xfId="0" applyFont="1" applyFill="1" applyBorder="1" applyAlignment="1" applyProtection="1">
      <alignment horizontal="left"/>
    </xf>
    <xf numFmtId="0" fontId="61" fillId="4" borderId="0" xfId="0" applyFont="1" applyFill="1" applyBorder="1" applyAlignment="1" applyProtection="1">
      <alignment horizontal="left"/>
    </xf>
    <xf numFmtId="0" fontId="4" fillId="4" borderId="18" xfId="0" applyFont="1" applyFill="1" applyBorder="1" applyAlignment="1" applyProtection="1">
      <alignment horizontal="left"/>
    </xf>
    <xf numFmtId="0" fontId="32" fillId="4" borderId="0" xfId="0" applyFont="1" applyFill="1"/>
    <xf numFmtId="0" fontId="8" fillId="4" borderId="0" xfId="0" applyFont="1" applyFill="1" applyAlignment="1">
      <alignment horizontal="center"/>
    </xf>
    <xf numFmtId="171" fontId="8" fillId="4" borderId="0" xfId="0" applyNumberFormat="1" applyFont="1" applyFill="1"/>
    <xf numFmtId="0" fontId="4" fillId="0" borderId="0" xfId="0" applyFont="1" applyFill="1" applyBorder="1" applyAlignment="1" applyProtection="1">
      <alignment horizontal="left"/>
    </xf>
    <xf numFmtId="0" fontId="56" fillId="4" borderId="4" xfId="0" applyFont="1" applyFill="1" applyBorder="1" applyProtection="1"/>
    <xf numFmtId="0" fontId="56" fillId="3" borderId="0" xfId="0" applyFont="1" applyFill="1" applyBorder="1" applyAlignment="1" applyProtection="1">
      <alignment horizontal="left"/>
    </xf>
    <xf numFmtId="167" fontId="56" fillId="3" borderId="13" xfId="0" applyNumberFormat="1" applyFont="1" applyFill="1" applyBorder="1" applyProtection="1"/>
    <xf numFmtId="0" fontId="56" fillId="3" borderId="0" xfId="0" applyFont="1" applyFill="1" applyBorder="1" applyProtection="1"/>
    <xf numFmtId="0" fontId="56" fillId="4" borderId="5" xfId="0" applyFont="1" applyFill="1" applyBorder="1" applyProtection="1"/>
    <xf numFmtId="9" fontId="43" fillId="3" borderId="13" xfId="2" applyFont="1" applyFill="1" applyBorder="1" applyProtection="1"/>
    <xf numFmtId="9" fontId="56" fillId="3" borderId="13" xfId="2" applyNumberFormat="1" applyFont="1" applyFill="1" applyBorder="1" applyProtection="1"/>
    <xf numFmtId="0" fontId="74" fillId="4" borderId="7" xfId="0" applyFont="1" applyFill="1" applyBorder="1" applyAlignment="1" applyProtection="1">
      <alignment horizontal="right"/>
    </xf>
    <xf numFmtId="0" fontId="41" fillId="4" borderId="7" xfId="0" applyFont="1" applyFill="1" applyBorder="1" applyAlignment="1" applyProtection="1">
      <alignment horizontal="right"/>
    </xf>
    <xf numFmtId="0" fontId="6" fillId="3" borderId="14" xfId="0" applyFont="1" applyFill="1" applyBorder="1" applyAlignment="1" applyProtection="1">
      <alignment horizontal="left"/>
    </xf>
    <xf numFmtId="0" fontId="6" fillId="4" borderId="4" xfId="0" applyFont="1" applyFill="1" applyBorder="1" applyProtection="1"/>
    <xf numFmtId="0" fontId="6" fillId="4" borderId="5" xfId="0" applyFont="1" applyFill="1" applyBorder="1" applyProtection="1"/>
    <xf numFmtId="0" fontId="6" fillId="3" borderId="0" xfId="0" applyFont="1" applyFill="1" applyBorder="1" applyProtection="1"/>
    <xf numFmtId="164" fontId="64" fillId="7" borderId="13" xfId="0" applyNumberFormat="1" applyFont="1" applyFill="1" applyBorder="1" applyAlignment="1" applyProtection="1">
      <alignment horizontal="center"/>
    </xf>
    <xf numFmtId="9" fontId="56" fillId="3" borderId="13" xfId="2" applyFont="1" applyFill="1" applyBorder="1" applyAlignment="1" applyProtection="1">
      <alignment horizontal="right"/>
    </xf>
    <xf numFmtId="10" fontId="4" fillId="0" borderId="0" xfId="0" applyNumberFormat="1" applyFont="1" applyFill="1" applyBorder="1" applyAlignment="1" applyProtection="1">
      <alignment horizontal="left"/>
    </xf>
    <xf numFmtId="10" fontId="4" fillId="0" borderId="0" xfId="0" applyNumberFormat="1" applyFont="1" applyFill="1" applyBorder="1" applyAlignment="1" applyProtection="1">
      <alignment horizontal="left"/>
      <protection locked="0"/>
    </xf>
    <xf numFmtId="0" fontId="4" fillId="0" borderId="0" xfId="0" applyNumberFormat="1" applyFont="1" applyFill="1" applyBorder="1" applyAlignment="1" applyProtection="1">
      <alignment horizontal="left"/>
      <protection locked="0"/>
    </xf>
    <xf numFmtId="172" fontId="56" fillId="3" borderId="13" xfId="2" applyNumberFormat="1" applyFont="1" applyFill="1" applyBorder="1" applyProtection="1"/>
    <xf numFmtId="0" fontId="75" fillId="4" borderId="0" xfId="0" applyFont="1" applyFill="1" applyBorder="1" applyAlignment="1" applyProtection="1">
      <alignment horizontal="right"/>
    </xf>
    <xf numFmtId="0" fontId="76" fillId="4" borderId="0" xfId="0" applyFont="1" applyFill="1" applyBorder="1" applyAlignment="1" applyProtection="1">
      <alignment horizontal="center"/>
    </xf>
    <xf numFmtId="0" fontId="77" fillId="3" borderId="13" xfId="0" applyNumberFormat="1" applyFont="1" applyFill="1" applyBorder="1" applyProtection="1"/>
    <xf numFmtId="0" fontId="77" fillId="3" borderId="13" xfId="0" applyFont="1" applyFill="1" applyBorder="1" applyProtection="1"/>
    <xf numFmtId="0" fontId="75" fillId="3" borderId="13" xfId="0" applyFont="1" applyFill="1" applyBorder="1" applyProtection="1"/>
    <xf numFmtId="0" fontId="76" fillId="3" borderId="13" xfId="0" applyFont="1" applyFill="1" applyBorder="1" applyAlignment="1" applyProtection="1">
      <alignment horizontal="center"/>
    </xf>
    <xf numFmtId="0" fontId="78" fillId="3" borderId="13" xfId="0" applyFont="1" applyFill="1" applyBorder="1" applyAlignment="1" applyProtection="1">
      <alignment horizontal="left"/>
    </xf>
    <xf numFmtId="0" fontId="78" fillId="3" borderId="14" xfId="0" applyFont="1" applyFill="1" applyBorder="1" applyAlignment="1" applyProtection="1">
      <alignment horizontal="left"/>
    </xf>
    <xf numFmtId="0" fontId="77" fillId="3" borderId="13" xfId="0" applyFont="1" applyFill="1" applyBorder="1" applyAlignment="1" applyProtection="1">
      <alignment horizontal="left"/>
    </xf>
    <xf numFmtId="0" fontId="78" fillId="4" borderId="0" xfId="0" applyFont="1" applyFill="1" applyBorder="1" applyProtection="1"/>
    <xf numFmtId="0" fontId="80" fillId="4" borderId="0" xfId="0" applyFont="1" applyFill="1" applyBorder="1" applyProtection="1"/>
    <xf numFmtId="0" fontId="80" fillId="4" borderId="0" xfId="0" applyFont="1" applyFill="1" applyBorder="1" applyAlignment="1" applyProtection="1">
      <alignment horizontal="left"/>
    </xf>
    <xf numFmtId="0" fontId="80" fillId="4" borderId="0" xfId="4" applyNumberFormat="1" applyFont="1" applyFill="1" applyBorder="1" applyAlignment="1" applyProtection="1"/>
    <xf numFmtId="0" fontId="79" fillId="4" borderId="0" xfId="0" applyFont="1" applyFill="1" applyBorder="1" applyProtection="1"/>
    <xf numFmtId="167" fontId="79" fillId="4" borderId="0" xfId="4" applyNumberFormat="1" applyFont="1" applyFill="1" applyBorder="1" applyAlignment="1" applyProtection="1">
      <alignment horizontal="left"/>
    </xf>
    <xf numFmtId="167" fontId="80" fillId="4" borderId="0" xfId="4" applyNumberFormat="1" applyFont="1" applyFill="1" applyBorder="1" applyAlignment="1" applyProtection="1">
      <alignment horizontal="left"/>
    </xf>
    <xf numFmtId="0" fontId="75" fillId="4" borderId="0" xfId="0" applyFont="1" applyFill="1" applyBorder="1" applyProtection="1"/>
    <xf numFmtId="167" fontId="78" fillId="4" borderId="0" xfId="4" applyNumberFormat="1" applyFont="1" applyFill="1" applyBorder="1" applyAlignment="1" applyProtection="1">
      <alignment horizontal="left"/>
    </xf>
    <xf numFmtId="0" fontId="77" fillId="3" borderId="10" xfId="0" applyFont="1" applyFill="1" applyBorder="1" applyProtection="1"/>
    <xf numFmtId="164" fontId="76" fillId="4" borderId="0" xfId="4" applyNumberFormat="1" applyFont="1" applyFill="1" applyBorder="1" applyAlignment="1" applyProtection="1">
      <alignment horizontal="center"/>
    </xf>
    <xf numFmtId="0" fontId="78" fillId="3" borderId="13" xfId="0" applyFont="1" applyFill="1" applyBorder="1" applyProtection="1"/>
    <xf numFmtId="0" fontId="78" fillId="3" borderId="0" xfId="0" applyFont="1" applyFill="1" applyBorder="1" applyProtection="1"/>
    <xf numFmtId="0" fontId="75" fillId="3" borderId="0" xfId="0" applyFont="1" applyFill="1" applyBorder="1" applyAlignment="1" applyProtection="1">
      <alignment horizontal="right"/>
    </xf>
    <xf numFmtId="0" fontId="76" fillId="3" borderId="0" xfId="0" applyFont="1" applyFill="1" applyBorder="1" applyAlignment="1" applyProtection="1">
      <alignment horizontal="center"/>
    </xf>
    <xf numFmtId="0" fontId="77" fillId="3" borderId="0" xfId="0" applyFont="1" applyFill="1" applyBorder="1" applyProtection="1"/>
    <xf numFmtId="0" fontId="76" fillId="4" borderId="0" xfId="0" applyFont="1" applyFill="1" applyBorder="1" applyProtection="1"/>
    <xf numFmtId="0" fontId="77" fillId="3" borderId="0" xfId="0" applyFont="1" applyFill="1" applyBorder="1" applyAlignment="1" applyProtection="1">
      <alignment horizontal="left"/>
    </xf>
    <xf numFmtId="0" fontId="76" fillId="4" borderId="0" xfId="4" applyNumberFormat="1" applyFont="1" applyFill="1" applyBorder="1" applyAlignment="1" applyProtection="1">
      <alignment horizontal="center"/>
    </xf>
    <xf numFmtId="0" fontId="80" fillId="4" borderId="4" xfId="0" applyFont="1" applyFill="1" applyBorder="1" applyProtection="1"/>
    <xf numFmtId="0" fontId="81" fillId="4" borderId="0" xfId="0" applyFont="1" applyFill="1" applyBorder="1" applyAlignment="1" applyProtection="1">
      <alignment horizontal="right"/>
    </xf>
    <xf numFmtId="0" fontId="81" fillId="4" borderId="0" xfId="0" applyFont="1" applyFill="1" applyBorder="1" applyAlignment="1" applyProtection="1"/>
    <xf numFmtId="0" fontId="80" fillId="4" borderId="5" xfId="0" applyFont="1" applyFill="1" applyBorder="1" applyProtection="1"/>
    <xf numFmtId="0" fontId="80" fillId="3" borderId="0" xfId="0" applyFont="1" applyFill="1" applyBorder="1" applyProtection="1"/>
    <xf numFmtId="0" fontId="4" fillId="3" borderId="13" xfId="0" applyFont="1" applyFill="1" applyBorder="1" applyAlignment="1" applyProtection="1">
      <alignment horizontal="right"/>
    </xf>
    <xf numFmtId="9" fontId="82" fillId="3" borderId="0" xfId="2" applyFont="1" applyFill="1" applyAlignment="1" applyProtection="1">
      <alignment horizontal="center"/>
    </xf>
    <xf numFmtId="0" fontId="83" fillId="3" borderId="10" xfId="0" applyFont="1" applyFill="1" applyBorder="1" applyAlignment="1" applyProtection="1">
      <alignment horizontal="left"/>
    </xf>
    <xf numFmtId="0" fontId="84" fillId="3" borderId="13" xfId="0" applyFont="1" applyFill="1" applyBorder="1" applyAlignment="1" applyProtection="1">
      <alignment horizontal="left"/>
    </xf>
    <xf numFmtId="0" fontId="83" fillId="3" borderId="13" xfId="0" applyFont="1" applyFill="1" applyBorder="1" applyAlignment="1" applyProtection="1">
      <alignment horizontal="left"/>
    </xf>
    <xf numFmtId="0" fontId="83" fillId="3" borderId="13" xfId="0" quotePrefix="1" applyFont="1" applyFill="1" applyBorder="1" applyAlignment="1" applyProtection="1">
      <alignment horizontal="left"/>
    </xf>
    <xf numFmtId="0" fontId="84" fillId="3" borderId="13" xfId="0" applyNumberFormat="1" applyFont="1" applyFill="1" applyBorder="1" applyAlignment="1" applyProtection="1">
      <alignment horizontal="left"/>
    </xf>
    <xf numFmtId="0" fontId="85" fillId="3" borderId="10" xfId="0" applyFont="1" applyFill="1" applyBorder="1" applyAlignment="1" applyProtection="1">
      <alignment horizontal="left"/>
    </xf>
    <xf numFmtId="9" fontId="85" fillId="3" borderId="0" xfId="2" applyFont="1" applyFill="1" applyAlignment="1" applyProtection="1">
      <alignment horizontal="center"/>
    </xf>
    <xf numFmtId="0" fontId="85" fillId="3" borderId="10" xfId="0" applyFont="1" applyFill="1" applyBorder="1" applyAlignment="1" applyProtection="1">
      <alignment horizontal="center"/>
    </xf>
    <xf numFmtId="0" fontId="85" fillId="3" borderId="0" xfId="2" applyNumberFormat="1" applyFont="1" applyFill="1" applyBorder="1" applyAlignment="1" applyProtection="1">
      <alignment horizontal="center"/>
    </xf>
    <xf numFmtId="0" fontId="86" fillId="3" borderId="13" xfId="0" applyFont="1" applyFill="1" applyBorder="1" applyAlignment="1" applyProtection="1">
      <alignment horizontal="left"/>
    </xf>
    <xf numFmtId="0" fontId="82" fillId="3" borderId="13" xfId="0" applyFont="1" applyFill="1" applyBorder="1" applyAlignment="1" applyProtection="1">
      <alignment horizontal="left"/>
    </xf>
    <xf numFmtId="0" fontId="75" fillId="3" borderId="13" xfId="0" applyFont="1" applyFill="1" applyBorder="1" applyAlignment="1" applyProtection="1">
      <alignment horizontal="left"/>
    </xf>
    <xf numFmtId="9" fontId="75" fillId="3" borderId="13" xfId="2" applyNumberFormat="1" applyFont="1" applyFill="1" applyBorder="1" applyAlignment="1" applyProtection="1">
      <alignment horizontal="right"/>
    </xf>
    <xf numFmtId="0" fontId="89" fillId="4" borderId="4" xfId="0" applyFont="1" applyFill="1" applyBorder="1" applyProtection="1"/>
    <xf numFmtId="0" fontId="32" fillId="4" borderId="0" xfId="0" applyFont="1" applyFill="1" applyBorder="1" applyAlignment="1" applyProtection="1">
      <alignment horizontal="left"/>
    </xf>
    <xf numFmtId="0" fontId="90" fillId="4" borderId="0" xfId="0" applyFont="1" applyFill="1" applyBorder="1" applyAlignment="1" applyProtection="1">
      <alignment horizontal="left"/>
    </xf>
    <xf numFmtId="0" fontId="91" fillId="4" borderId="4" xfId="0" applyFont="1" applyFill="1" applyBorder="1" applyProtection="1"/>
    <xf numFmtId="0" fontId="92" fillId="4" borderId="0" xfId="0" applyFont="1" applyFill="1" applyBorder="1" applyProtection="1"/>
    <xf numFmtId="0" fontId="92" fillId="4" borderId="0" xfId="0" applyFont="1" applyFill="1" applyBorder="1" applyAlignment="1" applyProtection="1">
      <alignment horizontal="center"/>
    </xf>
    <xf numFmtId="0" fontId="92" fillId="4" borderId="0" xfId="0" applyFont="1" applyFill="1" applyBorder="1" applyAlignment="1" applyProtection="1">
      <alignment horizontal="left"/>
    </xf>
    <xf numFmtId="0" fontId="92" fillId="4" borderId="5" xfId="0" applyFont="1" applyFill="1" applyBorder="1" applyProtection="1"/>
    <xf numFmtId="0" fontId="6" fillId="4" borderId="0" xfId="0" applyFont="1" applyFill="1" applyBorder="1" applyProtection="1"/>
    <xf numFmtId="0" fontId="21" fillId="4" borderId="0" xfId="0" applyFont="1" applyFill="1" applyBorder="1" applyProtection="1"/>
    <xf numFmtId="0" fontId="18" fillId="4" borderId="0" xfId="0" applyFont="1" applyFill="1" applyBorder="1" applyProtection="1"/>
    <xf numFmtId="0" fontId="18" fillId="4" borderId="0" xfId="0" applyFont="1" applyFill="1" applyBorder="1" applyAlignment="1" applyProtection="1">
      <alignment horizontal="center"/>
    </xf>
    <xf numFmtId="0" fontId="8" fillId="4" borderId="0" xfId="0" applyFont="1" applyFill="1" applyBorder="1" applyProtection="1"/>
    <xf numFmtId="0" fontId="35" fillId="3" borderId="16" xfId="0" applyFont="1" applyFill="1" applyBorder="1" applyProtection="1"/>
    <xf numFmtId="0" fontId="4" fillId="3" borderId="16" xfId="0" applyFont="1" applyFill="1" applyBorder="1" applyAlignment="1" applyProtection="1">
      <alignment horizontal="center"/>
    </xf>
    <xf numFmtId="0" fontId="4" fillId="3" borderId="17" xfId="0" applyFont="1" applyFill="1" applyBorder="1" applyAlignment="1" applyProtection="1">
      <alignment horizontal="center"/>
    </xf>
    <xf numFmtId="0" fontId="93" fillId="3" borderId="13" xfId="0" applyFont="1" applyFill="1" applyBorder="1" applyProtection="1"/>
    <xf numFmtId="164" fontId="5" fillId="7" borderId="13" xfId="0" applyNumberFormat="1" applyFont="1" applyFill="1" applyBorder="1" applyAlignment="1" applyProtection="1">
      <alignment horizontal="center"/>
    </xf>
    <xf numFmtId="0" fontId="4" fillId="3" borderId="13" xfId="0" quotePrefix="1" applyFont="1" applyFill="1" applyBorder="1" applyProtection="1"/>
    <xf numFmtId="0" fontId="78" fillId="3" borderId="13" xfId="0" applyFont="1" applyFill="1" applyBorder="1" applyAlignment="1" applyProtection="1">
      <alignment horizontal="center"/>
    </xf>
    <xf numFmtId="164" fontId="75" fillId="3" borderId="13" xfId="0" applyNumberFormat="1" applyFont="1" applyFill="1" applyBorder="1" applyAlignment="1" applyProtection="1">
      <alignment horizontal="center"/>
    </xf>
    <xf numFmtId="0" fontId="44" fillId="3" borderId="13" xfId="0" applyFont="1" applyFill="1" applyBorder="1" applyAlignment="1" applyProtection="1">
      <alignment horizontal="center"/>
    </xf>
    <xf numFmtId="173" fontId="75" fillId="3" borderId="13" xfId="0" applyNumberFormat="1" applyFont="1" applyFill="1" applyBorder="1" applyAlignment="1" applyProtection="1">
      <alignment horizontal="center"/>
    </xf>
    <xf numFmtId="0" fontId="4" fillId="4" borderId="7" xfId="0" applyFont="1" applyFill="1" applyBorder="1" applyAlignment="1" applyProtection="1">
      <alignment horizontal="center"/>
    </xf>
    <xf numFmtId="0" fontId="94" fillId="4" borderId="7" xfId="0" applyFont="1" applyFill="1" applyBorder="1" applyAlignment="1" applyProtection="1">
      <alignment horizontal="right"/>
    </xf>
    <xf numFmtId="0" fontId="95" fillId="4" borderId="0" xfId="0" applyFont="1" applyFill="1" applyBorder="1" applyAlignment="1" applyProtection="1">
      <alignment horizontal="left"/>
    </xf>
    <xf numFmtId="164" fontId="4" fillId="8" borderId="13" xfId="0" applyNumberFormat="1" applyFont="1" applyFill="1" applyBorder="1" applyAlignment="1" applyProtection="1">
      <alignment horizontal="left"/>
    </xf>
    <xf numFmtId="0" fontId="4" fillId="8" borderId="0" xfId="0" applyFont="1" applyFill="1" applyBorder="1" applyAlignment="1" applyProtection="1">
      <alignment horizontal="left"/>
      <protection locked="0"/>
    </xf>
    <xf numFmtId="0" fontId="46" fillId="8" borderId="0" xfId="0" applyFont="1" applyFill="1" applyBorder="1" applyAlignment="1" applyProtection="1">
      <alignment horizontal="left"/>
      <protection locked="0"/>
    </xf>
    <xf numFmtId="0" fontId="63" fillId="8" borderId="0" xfId="0" applyFont="1" applyFill="1" applyBorder="1" applyAlignment="1" applyProtection="1">
      <alignment horizontal="left"/>
      <protection locked="0"/>
    </xf>
    <xf numFmtId="0" fontId="61" fillId="8" borderId="0" xfId="0" applyFont="1" applyFill="1" applyBorder="1" applyAlignment="1" applyProtection="1">
      <alignment horizontal="left"/>
      <protection locked="0"/>
    </xf>
    <xf numFmtId="4" fontId="4" fillId="8" borderId="0" xfId="0" applyNumberFormat="1" applyFont="1" applyFill="1" applyBorder="1" applyAlignment="1" applyProtection="1">
      <alignment horizontal="left"/>
      <protection locked="0"/>
    </xf>
    <xf numFmtId="4" fontId="46" fillId="8" borderId="0" xfId="0" applyNumberFormat="1" applyFont="1" applyFill="1" applyBorder="1" applyAlignment="1" applyProtection="1">
      <alignment horizontal="left"/>
      <protection locked="0"/>
    </xf>
    <xf numFmtId="4" fontId="63" fillId="8" borderId="0" xfId="0" applyNumberFormat="1" applyFont="1" applyFill="1" applyBorder="1" applyAlignment="1" applyProtection="1">
      <alignment horizontal="left"/>
      <protection locked="0"/>
    </xf>
    <xf numFmtId="4" fontId="61" fillId="8" borderId="0" xfId="0" applyNumberFormat="1" applyFont="1" applyFill="1" applyBorder="1" applyAlignment="1" applyProtection="1">
      <alignment horizontal="left"/>
      <protection locked="0"/>
    </xf>
    <xf numFmtId="165" fontId="4" fillId="8" borderId="0" xfId="0" applyNumberFormat="1" applyFont="1" applyFill="1" applyBorder="1" applyAlignment="1" applyProtection="1">
      <alignment horizontal="left"/>
      <protection locked="0"/>
    </xf>
    <xf numFmtId="165" fontId="46" fillId="8" borderId="0" xfId="0" applyNumberFormat="1" applyFont="1" applyFill="1" applyBorder="1" applyAlignment="1" applyProtection="1">
      <alignment horizontal="left"/>
      <protection locked="0"/>
    </xf>
    <xf numFmtId="165" fontId="63" fillId="8" borderId="0" xfId="0" applyNumberFormat="1" applyFont="1" applyFill="1" applyBorder="1" applyAlignment="1" applyProtection="1">
      <alignment horizontal="left"/>
      <protection locked="0"/>
    </xf>
    <xf numFmtId="165" fontId="61" fillId="8" borderId="0" xfId="0" applyNumberFormat="1" applyFont="1" applyFill="1" applyBorder="1" applyAlignment="1" applyProtection="1">
      <alignment horizontal="left"/>
      <protection locked="0"/>
    </xf>
    <xf numFmtId="165" fontId="63" fillId="8" borderId="0" xfId="1" applyFont="1" applyFill="1" applyAlignment="1">
      <alignment horizontal="left"/>
    </xf>
    <xf numFmtId="165" fontId="61" fillId="8" borderId="0" xfId="1" applyFont="1" applyFill="1" applyAlignment="1">
      <alignment horizontal="left"/>
    </xf>
    <xf numFmtId="165" fontId="4" fillId="8" borderId="0" xfId="1" applyFont="1" applyFill="1" applyAlignment="1">
      <alignment horizontal="left"/>
    </xf>
    <xf numFmtId="165" fontId="46" fillId="8" borderId="0" xfId="1" applyFont="1" applyFill="1" applyAlignment="1">
      <alignment horizontal="left"/>
    </xf>
    <xf numFmtId="166" fontId="4" fillId="8" borderId="0" xfId="0" applyNumberFormat="1" applyFont="1" applyFill="1" applyAlignment="1" applyProtection="1">
      <alignment horizontal="left"/>
      <protection locked="0"/>
    </xf>
    <xf numFmtId="166" fontId="63" fillId="8" borderId="0" xfId="0" applyNumberFormat="1" applyFont="1" applyFill="1" applyAlignment="1" applyProtection="1">
      <alignment horizontal="left"/>
      <protection locked="0"/>
    </xf>
    <xf numFmtId="166" fontId="61" fillId="8" borderId="0" xfId="0" applyNumberFormat="1" applyFont="1" applyFill="1" applyAlignment="1" applyProtection="1">
      <alignment horizontal="left"/>
      <protection locked="0"/>
    </xf>
    <xf numFmtId="10" fontId="4" fillId="8" borderId="0" xfId="0" applyNumberFormat="1" applyFont="1" applyFill="1" applyBorder="1" applyAlignment="1" applyProtection="1">
      <alignment horizontal="center"/>
    </xf>
    <xf numFmtId="10" fontId="4" fillId="8" borderId="0" xfId="0" applyNumberFormat="1" applyFont="1" applyFill="1" applyBorder="1" applyAlignment="1" applyProtection="1">
      <alignment horizontal="center"/>
      <protection locked="0"/>
    </xf>
    <xf numFmtId="165" fontId="4" fillId="8" borderId="0" xfId="0" applyNumberFormat="1" applyFont="1" applyFill="1" applyBorder="1" applyAlignment="1" applyProtection="1">
      <alignment horizontal="left"/>
    </xf>
    <xf numFmtId="165" fontId="4" fillId="8" borderId="0" xfId="0" applyNumberFormat="1" applyFont="1" applyFill="1" applyBorder="1" applyAlignment="1" applyProtection="1">
      <alignment horizontal="center"/>
      <protection locked="0"/>
    </xf>
    <xf numFmtId="165" fontId="4" fillId="8" borderId="0" xfId="0" applyNumberFormat="1" applyFont="1" applyFill="1" applyAlignment="1">
      <alignment horizontal="left"/>
    </xf>
    <xf numFmtId="165" fontId="46" fillId="8" borderId="0" xfId="0" applyNumberFormat="1" applyFont="1" applyFill="1" applyAlignment="1">
      <alignment horizontal="left"/>
    </xf>
    <xf numFmtId="165" fontId="63" fillId="8" borderId="0" xfId="0" applyNumberFormat="1" applyFont="1" applyFill="1" applyAlignment="1">
      <alignment horizontal="left"/>
    </xf>
    <xf numFmtId="165" fontId="61" fillId="8" borderId="0" xfId="0" applyNumberFormat="1" applyFont="1" applyFill="1" applyAlignment="1">
      <alignment horizontal="left"/>
    </xf>
    <xf numFmtId="164" fontId="4" fillId="8" borderId="0" xfId="0" applyNumberFormat="1" applyFont="1" applyFill="1" applyBorder="1" applyAlignment="1" applyProtection="1">
      <alignment horizontal="left"/>
      <protection locked="0"/>
    </xf>
    <xf numFmtId="0" fontId="4" fillId="8" borderId="0" xfId="0" applyFont="1" applyFill="1" applyAlignment="1">
      <alignment horizontal="left"/>
    </xf>
    <xf numFmtId="0" fontId="46" fillId="8" borderId="0" xfId="0" applyFont="1" applyFill="1" applyAlignment="1">
      <alignment horizontal="left"/>
    </xf>
    <xf numFmtId="0" fontId="63" fillId="8" borderId="0" xfId="0" applyFont="1" applyFill="1" applyAlignment="1">
      <alignment horizontal="left"/>
    </xf>
    <xf numFmtId="0" fontId="61" fillId="8" borderId="0" xfId="0" applyFont="1" applyFill="1" applyAlignment="1">
      <alignment horizontal="left"/>
    </xf>
    <xf numFmtId="165" fontId="4" fillId="8" borderId="0" xfId="0" applyNumberFormat="1" applyFont="1" applyFill="1" applyProtection="1">
      <protection locked="0"/>
    </xf>
    <xf numFmtId="166" fontId="4" fillId="8" borderId="0" xfId="0" applyNumberFormat="1" applyFont="1" applyFill="1" applyAlignment="1">
      <alignment horizontal="left"/>
    </xf>
    <xf numFmtId="165" fontId="4" fillId="8" borderId="0" xfId="4" applyFont="1" applyFill="1" applyAlignment="1">
      <alignment horizontal="left"/>
    </xf>
    <xf numFmtId="166" fontId="46" fillId="8" borderId="0" xfId="0" applyNumberFormat="1" applyFont="1" applyFill="1" applyAlignment="1">
      <alignment horizontal="left"/>
    </xf>
    <xf numFmtId="166" fontId="63" fillId="8" borderId="0" xfId="0" applyNumberFormat="1" applyFont="1" applyFill="1" applyAlignment="1">
      <alignment horizontal="left"/>
    </xf>
    <xf numFmtId="166" fontId="61" fillId="8" borderId="0" xfId="0" applyNumberFormat="1" applyFont="1" applyFill="1" applyAlignment="1">
      <alignment horizontal="left"/>
    </xf>
    <xf numFmtId="165" fontId="4" fillId="8" borderId="0" xfId="4" applyFont="1" applyFill="1" applyAlignment="1">
      <alignment horizontal="center"/>
    </xf>
    <xf numFmtId="165" fontId="83" fillId="8" borderId="13" xfId="4" applyFont="1" applyFill="1" applyBorder="1" applyAlignment="1" applyProtection="1">
      <alignment horizontal="right"/>
    </xf>
    <xf numFmtId="165" fontId="83" fillId="4" borderId="14" xfId="4" applyFont="1" applyFill="1" applyBorder="1" applyAlignment="1" applyProtection="1">
      <alignment horizontal="center"/>
      <protection locked="0"/>
    </xf>
    <xf numFmtId="165" fontId="83" fillId="8" borderId="14" xfId="4" applyFont="1" applyFill="1" applyBorder="1" applyAlignment="1" applyProtection="1">
      <alignment horizontal="center"/>
    </xf>
    <xf numFmtId="165" fontId="82" fillId="7" borderId="13" xfId="4" applyFont="1" applyFill="1" applyBorder="1" applyAlignment="1" applyProtection="1">
      <alignment horizontal="right"/>
    </xf>
    <xf numFmtId="165" fontId="83" fillId="3" borderId="13" xfId="4" applyFont="1" applyFill="1" applyBorder="1" applyAlignment="1" applyProtection="1">
      <alignment horizontal="right"/>
    </xf>
    <xf numFmtId="0" fontId="87" fillId="3" borderId="10" xfId="0" applyFont="1" applyFill="1" applyBorder="1" applyAlignment="1" applyProtection="1">
      <alignment horizontal="left" indent="8"/>
    </xf>
    <xf numFmtId="0" fontId="83" fillId="3" borderId="10" xfId="0" applyFont="1" applyFill="1" applyBorder="1" applyAlignment="1" applyProtection="1">
      <alignment horizontal="left" indent="8"/>
    </xf>
    <xf numFmtId="0" fontId="84" fillId="3" borderId="13" xfId="0" applyFont="1" applyFill="1" applyBorder="1" applyAlignment="1" applyProtection="1">
      <alignment horizontal="left" indent="8"/>
    </xf>
    <xf numFmtId="0" fontId="83" fillId="3" borderId="13" xfId="0" applyFont="1" applyFill="1" applyBorder="1" applyAlignment="1" applyProtection="1">
      <alignment horizontal="left" indent="8"/>
    </xf>
    <xf numFmtId="0" fontId="83" fillId="3" borderId="13" xfId="0" quotePrefix="1" applyFont="1" applyFill="1" applyBorder="1" applyAlignment="1" applyProtection="1">
      <alignment horizontal="left" indent="8"/>
    </xf>
    <xf numFmtId="0" fontId="88" fillId="3" borderId="13" xfId="0" applyFont="1" applyFill="1" applyBorder="1" applyAlignment="1" applyProtection="1">
      <alignment horizontal="left" indent="8"/>
    </xf>
    <xf numFmtId="0" fontId="84" fillId="3" borderId="13" xfId="0" applyNumberFormat="1" applyFont="1" applyFill="1" applyBorder="1" applyAlignment="1" applyProtection="1">
      <alignment horizontal="left" indent="8"/>
    </xf>
    <xf numFmtId="0" fontId="82" fillId="3" borderId="13" xfId="0" applyFont="1" applyFill="1" applyBorder="1" applyAlignment="1" applyProtection="1">
      <alignment horizontal="left" indent="8"/>
    </xf>
    <xf numFmtId="168" fontId="4" fillId="0" borderId="0" xfId="0" applyNumberFormat="1" applyFont="1" applyFill="1" applyAlignment="1">
      <alignment horizontal="right"/>
    </xf>
    <xf numFmtId="10" fontId="4" fillId="0" borderId="0" xfId="2" applyNumberFormat="1" applyFont="1" applyFill="1" applyAlignment="1">
      <alignment horizontal="right"/>
    </xf>
    <xf numFmtId="165" fontId="97" fillId="0" borderId="0" xfId="0" applyNumberFormat="1" applyFont="1" applyFill="1" applyBorder="1" applyAlignment="1" applyProtection="1">
      <alignment horizontal="left"/>
      <protection locked="0"/>
    </xf>
    <xf numFmtId="165" fontId="96" fillId="0" borderId="0" xfId="0" applyNumberFormat="1" applyFont="1" applyFill="1" applyBorder="1" applyAlignment="1" applyProtection="1"/>
    <xf numFmtId="165" fontId="97" fillId="0" borderId="0" xfId="0" applyNumberFormat="1" applyFont="1" applyFill="1" applyBorder="1" applyAlignment="1" applyProtection="1"/>
    <xf numFmtId="165" fontId="4" fillId="9" borderId="0" xfId="0" applyNumberFormat="1" applyFont="1" applyFill="1" applyBorder="1" applyProtection="1">
      <protection locked="0"/>
    </xf>
    <xf numFmtId="165" fontId="5" fillId="9" borderId="0" xfId="0" applyNumberFormat="1" applyFont="1" applyFill="1" applyBorder="1" applyProtection="1">
      <protection locked="0"/>
    </xf>
    <xf numFmtId="164" fontId="4" fillId="9" borderId="0" xfId="0" applyNumberFormat="1" applyFont="1" applyFill="1" applyBorder="1" applyAlignment="1" applyProtection="1">
      <alignment horizontal="center"/>
      <protection locked="0"/>
    </xf>
    <xf numFmtId="0" fontId="96" fillId="0" borderId="0" xfId="0" applyFont="1" applyFill="1" applyAlignment="1">
      <alignment horizontal="left"/>
    </xf>
    <xf numFmtId="0" fontId="4" fillId="8" borderId="0" xfId="0" applyFont="1" applyFill="1" applyBorder="1" applyAlignment="1" applyProtection="1">
      <alignment horizontal="left"/>
    </xf>
    <xf numFmtId="165" fontId="4" fillId="8" borderId="0" xfId="0" applyNumberFormat="1" applyFont="1" applyFill="1" applyBorder="1" applyProtection="1">
      <protection locked="0"/>
    </xf>
    <xf numFmtId="14" fontId="63" fillId="0" borderId="0" xfId="0" applyNumberFormat="1" applyFont="1" applyFill="1" applyBorder="1" applyAlignment="1" applyProtection="1">
      <alignment horizontal="left"/>
    </xf>
    <xf numFmtId="44" fontId="4" fillId="0" borderId="0" xfId="0" applyNumberFormat="1" applyFont="1" applyFill="1" applyAlignment="1">
      <alignment horizontal="left"/>
    </xf>
    <xf numFmtId="0" fontId="63" fillId="0" borderId="0" xfId="6" applyFont="1" applyFill="1" applyAlignment="1">
      <alignment horizontal="left"/>
    </xf>
    <xf numFmtId="165" fontId="63" fillId="0" borderId="0" xfId="6" applyNumberFormat="1" applyFont="1" applyFill="1" applyBorder="1" applyProtection="1"/>
    <xf numFmtId="0" fontId="63" fillId="0" borderId="0" xfId="6" applyNumberFormat="1" applyFont="1" applyFill="1" applyBorder="1" applyProtection="1">
      <protection locked="0"/>
    </xf>
    <xf numFmtId="165" fontId="63" fillId="0" borderId="0" xfId="4" applyFont="1" applyFill="1" applyBorder="1" applyAlignment="1" applyProtection="1">
      <alignment horizontal="center"/>
    </xf>
    <xf numFmtId="165" fontId="63" fillId="0" borderId="0" xfId="6" applyNumberFormat="1" applyFont="1" applyFill="1" applyBorder="1" applyAlignment="1" applyProtection="1">
      <alignment horizontal="left"/>
    </xf>
    <xf numFmtId="10" fontId="63" fillId="0" borderId="0" xfId="2" applyNumberFormat="1" applyFont="1" applyFill="1" applyBorder="1" applyAlignment="1" applyProtection="1">
      <alignment horizontal="left"/>
      <protection locked="0"/>
    </xf>
    <xf numFmtId="0" fontId="63" fillId="0" borderId="0" xfId="6" applyFont="1" applyFill="1" applyBorder="1" applyProtection="1"/>
    <xf numFmtId="0" fontId="63" fillId="0" borderId="0" xfId="6" applyFont="1" applyFill="1" applyBorder="1" applyAlignment="1" applyProtection="1">
      <alignment horizontal="right"/>
    </xf>
    <xf numFmtId="44" fontId="8" fillId="0" borderId="0" xfId="6" applyNumberFormat="1" applyFont="1" applyFill="1" applyBorder="1" applyProtection="1"/>
    <xf numFmtId="10" fontId="64" fillId="0" borderId="0" xfId="2" applyNumberFormat="1" applyFont="1" applyFill="1" applyAlignment="1">
      <alignment horizontal="left"/>
    </xf>
    <xf numFmtId="165" fontId="62" fillId="0" borderId="0" xfId="6" applyNumberFormat="1" applyFont="1" applyFill="1" applyAlignment="1">
      <alignment horizontal="left"/>
    </xf>
    <xf numFmtId="0" fontId="63" fillId="0" borderId="0" xfId="6" applyFont="1" applyFill="1" applyBorder="1" applyAlignment="1" applyProtection="1">
      <alignment horizontal="left"/>
      <protection locked="0"/>
    </xf>
    <xf numFmtId="4" fontId="63" fillId="0" borderId="0" xfId="6" applyNumberFormat="1" applyFont="1" applyFill="1" applyBorder="1" applyAlignment="1" applyProtection="1">
      <alignment horizontal="left"/>
      <protection locked="0"/>
    </xf>
    <xf numFmtId="165" fontId="63" fillId="0" borderId="0" xfId="6" applyNumberFormat="1" applyFont="1" applyFill="1" applyBorder="1" applyAlignment="1" applyProtection="1">
      <alignment horizontal="left"/>
      <protection locked="0"/>
    </xf>
    <xf numFmtId="165" fontId="63" fillId="0" borderId="0" xfId="1" applyFont="1" applyFill="1" applyAlignment="1">
      <alignment horizontal="left"/>
    </xf>
    <xf numFmtId="166" fontId="63" fillId="0" borderId="0" xfId="6" applyNumberFormat="1" applyFont="1" applyFill="1" applyAlignment="1" applyProtection="1">
      <alignment horizontal="left"/>
      <protection locked="0"/>
    </xf>
    <xf numFmtId="0" fontId="1" fillId="0" borderId="0" xfId="6" applyFill="1"/>
    <xf numFmtId="165" fontId="63" fillId="0" borderId="0" xfId="6" applyNumberFormat="1" applyFont="1" applyFill="1" applyAlignment="1">
      <alignment horizontal="left"/>
    </xf>
    <xf numFmtId="166" fontId="63" fillId="0" borderId="0" xfId="6" applyNumberFormat="1" applyFont="1" applyFill="1" applyAlignment="1">
      <alignment horizontal="left"/>
    </xf>
    <xf numFmtId="0" fontId="4" fillId="0" borderId="0" xfId="0" applyFont="1" applyFill="1" applyBorder="1" applyAlignment="1" applyProtection="1">
      <alignment horizontal="left"/>
    </xf>
    <xf numFmtId="0" fontId="4" fillId="4" borderId="18" xfId="0" applyFont="1" applyFill="1" applyBorder="1" applyAlignment="1" applyProtection="1">
      <alignment horizontal="left"/>
      <protection locked="0"/>
    </xf>
    <xf numFmtId="0" fontId="1" fillId="0" borderId="18" xfId="0" applyFont="1" applyBorder="1" applyAlignment="1" applyProtection="1">
      <alignment horizontal="left"/>
      <protection locked="0"/>
    </xf>
    <xf numFmtId="0" fontId="1" fillId="0" borderId="12" xfId="0" applyFont="1" applyBorder="1" applyAlignment="1" applyProtection="1">
      <alignment horizontal="left"/>
      <protection locked="0"/>
    </xf>
    <xf numFmtId="167" fontId="4" fillId="3" borderId="0" xfId="4" applyNumberFormat="1" applyFont="1" applyFill="1" applyBorder="1" applyAlignment="1" applyProtection="1">
      <alignment horizontal="left"/>
    </xf>
    <xf numFmtId="10" fontId="56" fillId="0" borderId="0" xfId="2" applyNumberFormat="1" applyFont="1" applyFill="1" applyAlignment="1">
      <alignment horizontal="left"/>
    </xf>
    <xf numFmtId="0" fontId="4" fillId="4" borderId="14" xfId="0" applyFont="1" applyFill="1" applyBorder="1" applyAlignment="1" applyProtection="1">
      <alignment horizontal="left"/>
    </xf>
    <xf numFmtId="0" fontId="4" fillId="4" borderId="12" xfId="0" applyFont="1" applyFill="1" applyBorder="1" applyAlignment="1" applyProtection="1">
      <alignment horizontal="left"/>
    </xf>
    <xf numFmtId="0" fontId="4" fillId="4" borderId="13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left"/>
    </xf>
    <xf numFmtId="0" fontId="38" fillId="0" borderId="0" xfId="0" applyFont="1" applyFill="1" applyBorder="1" applyAlignment="1" applyProtection="1">
      <alignment horizontal="center"/>
    </xf>
    <xf numFmtId="0" fontId="39" fillId="0" borderId="0" xfId="0" applyFont="1" applyAlignment="1">
      <alignment horizontal="center"/>
    </xf>
    <xf numFmtId="0" fontId="8" fillId="0" borderId="0" xfId="0" applyFont="1" applyFill="1" applyBorder="1" applyAlignment="1" applyProtection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8">
    <cellStyle name="Euro" xfId="1"/>
    <cellStyle name="Hyperlink" xfId="5" builtinId="8"/>
    <cellStyle name="Procent" xfId="2" builtinId="5"/>
    <cellStyle name="Standaard" xfId="0" builtinId="0"/>
    <cellStyle name="Standaard 2" xfId="6"/>
    <cellStyle name="Standaard 3" xfId="3"/>
    <cellStyle name="Standaard 3 2" xfId="7"/>
    <cellStyle name="Valuta" xfId="4" builtinId="4"/>
  </cellStyles>
  <dxfs count="0"/>
  <tableStyles count="0" defaultTableStyle="TableStyleMedium9" defaultPivotStyle="PivotStyleLight16"/>
  <colors>
    <mruColors>
      <color rgb="FFFFFFCC"/>
      <color rgb="FFFFFF99"/>
      <color rgb="FFFFFF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alcChain" Target="calcChain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338978</xdr:colOff>
      <xdr:row>2</xdr:row>
      <xdr:rowOff>107576</xdr:rowOff>
    </xdr:from>
    <xdr:to>
      <xdr:col>12</xdr:col>
      <xdr:colOff>35858</xdr:colOff>
      <xdr:row>4</xdr:row>
      <xdr:rowOff>37538</xdr:rowOff>
    </xdr:to>
    <xdr:pic>
      <xdr:nvPicPr>
        <xdr:cNvPr id="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89519" y="466164"/>
          <a:ext cx="1176057" cy="34233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57</xdr:row>
      <xdr:rowOff>0</xdr:rowOff>
    </xdr:from>
    <xdr:to>
      <xdr:col>32</xdr:col>
      <xdr:colOff>142875</xdr:colOff>
      <xdr:row>57</xdr:row>
      <xdr:rowOff>0</xdr:rowOff>
    </xdr:to>
    <xdr:pic>
      <xdr:nvPicPr>
        <xdr:cNvPr id="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924300" y="10306050"/>
          <a:ext cx="48958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57</xdr:row>
      <xdr:rowOff>0</xdr:rowOff>
    </xdr:from>
    <xdr:to>
      <xdr:col>32</xdr:col>
      <xdr:colOff>142875</xdr:colOff>
      <xdr:row>57</xdr:row>
      <xdr:rowOff>0</xdr:rowOff>
    </xdr:to>
    <xdr:pic>
      <xdr:nvPicPr>
        <xdr:cNvPr id="2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023360" y="9784080"/>
          <a:ext cx="1861375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64</xdr:row>
      <xdr:rowOff>0</xdr:rowOff>
    </xdr:from>
    <xdr:to>
      <xdr:col>13</xdr:col>
      <xdr:colOff>142875</xdr:colOff>
      <xdr:row>64</xdr:row>
      <xdr:rowOff>0</xdr:rowOff>
    </xdr:to>
    <xdr:pic>
      <xdr:nvPicPr>
        <xdr:cNvPr id="64617" name="Picture 4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915650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547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9944100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650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9944100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752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9944100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855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9944100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58</xdr:row>
      <xdr:rowOff>0</xdr:rowOff>
    </xdr:from>
    <xdr:to>
      <xdr:col>13</xdr:col>
      <xdr:colOff>142875</xdr:colOff>
      <xdr:row>58</xdr:row>
      <xdr:rowOff>0</xdr:rowOff>
    </xdr:to>
    <xdr:pic>
      <xdr:nvPicPr>
        <xdr:cNvPr id="10957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9944100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0599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162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3671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264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981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8788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7764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6740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5716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11469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34050" y="10106025"/>
          <a:ext cx="3000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59</xdr:row>
      <xdr:rowOff>0</xdr:rowOff>
    </xdr:from>
    <xdr:to>
      <xdr:col>13</xdr:col>
      <xdr:colOff>142875</xdr:colOff>
      <xdr:row>59</xdr:row>
      <xdr:rowOff>0</xdr:rowOff>
    </xdr:to>
    <xdr:pic>
      <xdr:nvPicPr>
        <xdr:cNvPr id="2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05375" y="9620250"/>
          <a:ext cx="391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r.goedhart@poraad.n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4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Relationship Id="rId4" Type="http://schemas.openxmlformats.org/officeDocument/2006/relationships/comments" Target="../comments5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Relationship Id="rId4" Type="http://schemas.openxmlformats.org/officeDocument/2006/relationships/comments" Target="../comments6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Relationship Id="rId4" Type="http://schemas.openxmlformats.org/officeDocument/2006/relationships/comments" Target="../comments7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2.bin"/><Relationship Id="rId4" Type="http://schemas.openxmlformats.org/officeDocument/2006/relationships/comments" Target="../comments8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3.bin"/><Relationship Id="rId4" Type="http://schemas.openxmlformats.org/officeDocument/2006/relationships/comments" Target="../comments9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4.bin"/><Relationship Id="rId4" Type="http://schemas.openxmlformats.org/officeDocument/2006/relationships/comments" Target="../comments10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5.bin"/><Relationship Id="rId4" Type="http://schemas.openxmlformats.org/officeDocument/2006/relationships/comments" Target="../comments11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6.bin"/><Relationship Id="rId4" Type="http://schemas.openxmlformats.org/officeDocument/2006/relationships/comments" Target="../comments12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7.bin"/><Relationship Id="rId4" Type="http://schemas.openxmlformats.org/officeDocument/2006/relationships/comments" Target="../comments13.xm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8.bin"/><Relationship Id="rId4" Type="http://schemas.openxmlformats.org/officeDocument/2006/relationships/comments" Target="../comments14.xml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9.bin"/><Relationship Id="rId4" Type="http://schemas.openxmlformats.org/officeDocument/2006/relationships/comments" Target="../comments15.xml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0.bin"/><Relationship Id="rId4" Type="http://schemas.openxmlformats.org/officeDocument/2006/relationships/comments" Target="../comments16.xml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1.bin"/><Relationship Id="rId4" Type="http://schemas.openxmlformats.org/officeDocument/2006/relationships/comments" Target="../comments17.xml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2.bin"/><Relationship Id="rId4" Type="http://schemas.openxmlformats.org/officeDocument/2006/relationships/comments" Target="../comments18.xml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3.bin"/><Relationship Id="rId4" Type="http://schemas.openxmlformats.org/officeDocument/2006/relationships/comments" Target="../comments19.xml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4.bin"/><Relationship Id="rId4" Type="http://schemas.openxmlformats.org/officeDocument/2006/relationships/comments" Target="../comments20.xml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5.bin"/><Relationship Id="rId4" Type="http://schemas.openxmlformats.org/officeDocument/2006/relationships/comments" Target="../comments21.xml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6.bin"/><Relationship Id="rId4" Type="http://schemas.openxmlformats.org/officeDocument/2006/relationships/comments" Target="../comments22.xml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7.bin"/><Relationship Id="rId4" Type="http://schemas.openxmlformats.org/officeDocument/2006/relationships/comments" Target="../comments23.xml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8.bin"/><Relationship Id="rId4" Type="http://schemas.openxmlformats.org/officeDocument/2006/relationships/comments" Target="../comments24.xml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9.bin"/><Relationship Id="rId4" Type="http://schemas.openxmlformats.org/officeDocument/2006/relationships/comments" Target="../comments25.xml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30.bin"/><Relationship Id="rId4" Type="http://schemas.openxmlformats.org/officeDocument/2006/relationships/comments" Target="../comments26.xml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31.bin"/><Relationship Id="rId4" Type="http://schemas.openxmlformats.org/officeDocument/2006/relationships/comments" Target="../comments27.xml"/></Relationships>
</file>

<file path=xl/worksheets/_rels/sheet3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32.bin"/><Relationship Id="rId4" Type="http://schemas.openxmlformats.org/officeDocument/2006/relationships/comments" Target="../comments28.xml"/></Relationships>
</file>

<file path=xl/worksheets/_rels/sheet3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9.xml"/><Relationship Id="rId2" Type="http://schemas.openxmlformats.org/officeDocument/2006/relationships/vmlDrawing" Target="../drawings/vmlDrawing29.v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M23"/>
  <sheetViews>
    <sheetView zoomScale="85" zoomScaleNormal="85" zoomScaleSheetLayoutView="100" workbookViewId="0"/>
  </sheetViews>
  <sheetFormatPr defaultColWidth="9.140625" defaultRowHeight="12.75" x14ac:dyDescent="0.2"/>
  <cols>
    <col min="1" max="1" width="3.7109375" style="425" customWidth="1"/>
    <col min="2" max="2" width="2.7109375" style="425" customWidth="1"/>
    <col min="3" max="10" width="9.140625" style="425"/>
    <col min="11" max="11" width="9.5703125" style="425" bestFit="1" customWidth="1"/>
    <col min="12" max="12" width="12" style="425" bestFit="1" customWidth="1"/>
    <col min="13" max="15" width="9.140625" style="425"/>
    <col min="16" max="16" width="2.7109375" style="425" customWidth="1"/>
    <col min="17" max="16384" width="9.140625" style="425"/>
  </cols>
  <sheetData>
    <row r="4" spans="3:13" ht="18.75" x14ac:dyDescent="0.3">
      <c r="C4" s="640" t="s">
        <v>269</v>
      </c>
      <c r="H4" s="641" t="s">
        <v>244</v>
      </c>
      <c r="I4" s="642">
        <v>42108</v>
      </c>
      <c r="M4" s="426"/>
    </row>
    <row r="5" spans="3:13" x14ac:dyDescent="0.2">
      <c r="C5" s="427"/>
    </row>
    <row r="6" spans="3:13" x14ac:dyDescent="0.2">
      <c r="C6" s="427"/>
    </row>
    <row r="7" spans="3:13" x14ac:dyDescent="0.2">
      <c r="C7" s="427" t="s">
        <v>245</v>
      </c>
    </row>
    <row r="8" spans="3:13" x14ac:dyDescent="0.2">
      <c r="C8" s="425" t="s">
        <v>246</v>
      </c>
      <c r="G8" s="428" t="s">
        <v>247</v>
      </c>
      <c r="H8" s="425" t="s">
        <v>248</v>
      </c>
    </row>
    <row r="9" spans="3:13" x14ac:dyDescent="0.2">
      <c r="C9" s="425" t="s">
        <v>249</v>
      </c>
    </row>
    <row r="11" spans="3:13" x14ac:dyDescent="0.2">
      <c r="C11" s="425" t="s">
        <v>323</v>
      </c>
    </row>
    <row r="12" spans="3:13" x14ac:dyDescent="0.2">
      <c r="C12" s="425" t="s">
        <v>322</v>
      </c>
    </row>
    <row r="13" spans="3:13" x14ac:dyDescent="0.2">
      <c r="C13" s="425" t="s">
        <v>320</v>
      </c>
    </row>
    <row r="15" spans="3:13" x14ac:dyDescent="0.2">
      <c r="C15" s="425" t="s">
        <v>250</v>
      </c>
    </row>
    <row r="16" spans="3:13" x14ac:dyDescent="0.2">
      <c r="C16" s="425" t="s">
        <v>251</v>
      </c>
    </row>
    <row r="17" spans="3:6" x14ac:dyDescent="0.2">
      <c r="C17" s="425" t="s">
        <v>252</v>
      </c>
    </row>
    <row r="18" spans="3:6" x14ac:dyDescent="0.2">
      <c r="C18" s="425" t="s">
        <v>253</v>
      </c>
    </row>
    <row r="20" spans="3:6" x14ac:dyDescent="0.2">
      <c r="C20" s="427" t="s">
        <v>254</v>
      </c>
    </row>
    <row r="21" spans="3:6" x14ac:dyDescent="0.2">
      <c r="C21" s="427"/>
    </row>
    <row r="22" spans="3:6" x14ac:dyDescent="0.2">
      <c r="C22" s="429" t="s">
        <v>255</v>
      </c>
    </row>
    <row r="23" spans="3:6" x14ac:dyDescent="0.2">
      <c r="C23" s="425" t="s">
        <v>256</v>
      </c>
      <c r="F23" s="430" t="s">
        <v>257</v>
      </c>
    </row>
  </sheetData>
  <hyperlinks>
    <hyperlink ref="F23" r:id="rId1"/>
  </hyperlinks>
  <pageMargins left="0.7" right="0.7" top="0.75" bottom="0.75" header="0.3" footer="0.3"/>
  <pageSetup paperSize="9" scale="65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47"/>
  <dimension ref="B1:O149"/>
  <sheetViews>
    <sheetView showGridLines="0" zoomScale="85" zoomScaleNormal="85" zoomScaleSheetLayoutView="11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45.7109375" style="67" customWidth="1"/>
    <col min="5" max="5" width="2.7109375" style="67" customWidth="1"/>
    <col min="6" max="11" width="13.85546875" style="524" customWidth="1"/>
    <col min="12" max="13" width="2.7109375" style="67" customWidth="1"/>
    <col min="14" max="14" width="14.7109375" style="67" customWidth="1"/>
    <col min="15" max="15" width="9.140625" style="328"/>
    <col min="16" max="16384" width="9.140625" style="67"/>
  </cols>
  <sheetData>
    <row r="1" spans="2:13" ht="12.75" customHeight="1" x14ac:dyDescent="0.2"/>
    <row r="2" spans="2:13" ht="14.45" customHeight="1" x14ac:dyDescent="0.2">
      <c r="B2" s="81"/>
      <c r="C2" s="82"/>
      <c r="D2" s="83"/>
      <c r="E2" s="83"/>
      <c r="F2" s="525"/>
      <c r="G2" s="525"/>
      <c r="H2" s="525"/>
      <c r="I2" s="525"/>
      <c r="J2" s="525"/>
      <c r="K2" s="525"/>
      <c r="L2" s="84"/>
      <c r="M2" s="85"/>
    </row>
    <row r="3" spans="2:13" x14ac:dyDescent="0.2">
      <c r="B3" s="86"/>
      <c r="C3" s="87"/>
      <c r="D3" s="88"/>
      <c r="E3" s="88"/>
      <c r="F3" s="526"/>
      <c r="G3" s="526"/>
      <c r="H3" s="526"/>
      <c r="I3" s="526"/>
      <c r="J3" s="526"/>
      <c r="K3" s="526"/>
      <c r="L3" s="89"/>
      <c r="M3" s="90"/>
    </row>
    <row r="4" spans="2:13" s="406" customFormat="1" ht="18.75" x14ac:dyDescent="0.3">
      <c r="B4" s="403"/>
      <c r="C4" s="145" t="s">
        <v>239</v>
      </c>
      <c r="D4" s="144"/>
      <c r="E4" s="144"/>
      <c r="F4" s="527"/>
      <c r="G4" s="527"/>
      <c r="H4" s="527"/>
      <c r="I4" s="527"/>
      <c r="J4" s="527"/>
      <c r="K4" s="527"/>
      <c r="L4" s="404"/>
      <c r="M4" s="405"/>
    </row>
    <row r="5" spans="2:13" s="562" customFormat="1" ht="15.75" x14ac:dyDescent="0.25">
      <c r="B5" s="559"/>
      <c r="C5" s="673" t="str">
        <f>IF(tot!F9="","",tot!F9)</f>
        <v>Proefbestuur</v>
      </c>
      <c r="D5" s="410"/>
      <c r="E5" s="410"/>
      <c r="F5" s="560"/>
      <c r="G5" s="560"/>
      <c r="H5" s="560"/>
      <c r="I5" s="560"/>
      <c r="J5" s="560"/>
      <c r="K5" s="560"/>
      <c r="L5" s="560"/>
      <c r="M5" s="561"/>
    </row>
    <row r="6" spans="2:13" s="154" customFormat="1" x14ac:dyDescent="0.2">
      <c r="B6" s="149"/>
      <c r="C6" s="150"/>
      <c r="D6" s="150"/>
      <c r="E6" s="150"/>
      <c r="F6" s="528"/>
      <c r="G6" s="528"/>
      <c r="H6" s="528"/>
      <c r="I6" s="528"/>
      <c r="J6" s="528"/>
      <c r="K6" s="528"/>
      <c r="L6" s="152"/>
      <c r="M6" s="153"/>
    </row>
    <row r="7" spans="2:13" s="154" customFormat="1" x14ac:dyDescent="0.2">
      <c r="B7" s="149"/>
      <c r="C7" s="150"/>
      <c r="D7" s="150"/>
      <c r="E7" s="150"/>
      <c r="F7" s="528"/>
      <c r="G7" s="528"/>
      <c r="H7" s="528"/>
      <c r="I7" s="528"/>
      <c r="J7" s="528"/>
      <c r="K7" s="528"/>
      <c r="L7" s="152"/>
      <c r="M7" s="153"/>
    </row>
    <row r="8" spans="2:13" x14ac:dyDescent="0.2">
      <c r="B8" s="86"/>
      <c r="C8" s="156"/>
      <c r="D8" s="157"/>
      <c r="E8" s="157"/>
      <c r="F8" s="529"/>
      <c r="G8" s="530"/>
      <c r="H8" s="530"/>
      <c r="I8" s="530"/>
      <c r="J8" s="530"/>
      <c r="K8" s="530"/>
      <c r="L8" s="159"/>
      <c r="M8" s="90"/>
    </row>
    <row r="9" spans="2:13" x14ac:dyDescent="0.2">
      <c r="B9" s="86"/>
      <c r="C9" s="160"/>
      <c r="D9" s="161" t="s">
        <v>155</v>
      </c>
      <c r="E9" s="162"/>
      <c r="F9" s="823" t="s">
        <v>270</v>
      </c>
      <c r="G9" s="824"/>
      <c r="H9" s="825"/>
      <c r="K9" s="531"/>
      <c r="L9" s="164"/>
      <c r="M9" s="90"/>
    </row>
    <row r="10" spans="2:13" x14ac:dyDescent="0.2">
      <c r="B10" s="86"/>
      <c r="C10" s="160"/>
      <c r="D10" s="161" t="s">
        <v>156</v>
      </c>
      <c r="E10" s="162"/>
      <c r="F10" s="532">
        <v>10000</v>
      </c>
      <c r="G10" s="531"/>
      <c r="H10" s="531"/>
      <c r="K10" s="531"/>
      <c r="L10" s="164"/>
      <c r="M10" s="90"/>
    </row>
    <row r="11" spans="2:13" x14ac:dyDescent="0.2">
      <c r="B11" s="86"/>
      <c r="C11" s="195"/>
      <c r="D11" s="235"/>
      <c r="E11" s="235"/>
      <c r="F11" s="534"/>
      <c r="G11" s="535"/>
      <c r="H11" s="535"/>
      <c r="I11" s="535"/>
      <c r="J11" s="535"/>
      <c r="K11" s="535"/>
      <c r="L11" s="293"/>
      <c r="M11" s="90"/>
    </row>
    <row r="12" spans="2:13" x14ac:dyDescent="0.2">
      <c r="B12" s="86"/>
      <c r="C12" s="87"/>
      <c r="D12" s="88"/>
      <c r="E12" s="88"/>
      <c r="F12" s="526"/>
      <c r="G12" s="526"/>
      <c r="H12" s="526"/>
      <c r="I12" s="526"/>
      <c r="J12" s="526"/>
      <c r="K12" s="526"/>
      <c r="L12" s="89"/>
      <c r="M12" s="90"/>
    </row>
    <row r="13" spans="2:13" x14ac:dyDescent="0.2">
      <c r="B13" s="86"/>
      <c r="C13" s="156"/>
      <c r="D13" s="157"/>
      <c r="E13" s="157"/>
      <c r="F13" s="529"/>
      <c r="G13" s="530"/>
      <c r="H13" s="530"/>
      <c r="I13" s="530"/>
      <c r="J13" s="530"/>
      <c r="K13" s="530"/>
      <c r="L13" s="159"/>
      <c r="M13" s="90"/>
    </row>
    <row r="14" spans="2:13" x14ac:dyDescent="0.2">
      <c r="B14" s="86"/>
      <c r="C14" s="160"/>
      <c r="D14" s="666" t="s">
        <v>96</v>
      </c>
      <c r="E14" s="683"/>
      <c r="F14" s="684"/>
      <c r="G14" s="684"/>
      <c r="H14" s="684"/>
      <c r="I14" s="684"/>
      <c r="J14" s="684"/>
      <c r="K14" s="684"/>
      <c r="L14" s="164"/>
      <c r="M14" s="90"/>
    </row>
    <row r="15" spans="2:13" x14ac:dyDescent="0.2">
      <c r="B15" s="86"/>
      <c r="C15" s="160"/>
      <c r="D15" s="685" t="s">
        <v>32</v>
      </c>
      <c r="E15" s="683"/>
      <c r="F15" s="686" t="str">
        <f>'1'!G8</f>
        <v>2014/15</v>
      </c>
      <c r="G15" s="686" t="str">
        <f>'1'!H8</f>
        <v>2015/16</v>
      </c>
      <c r="H15" s="686" t="str">
        <f>'1'!I8</f>
        <v>2016/17</v>
      </c>
      <c r="I15" s="686" t="str">
        <f>'1'!J8</f>
        <v>2017/18</v>
      </c>
      <c r="J15" s="686" t="str">
        <f>'1'!K8</f>
        <v>2018/19</v>
      </c>
      <c r="K15" s="686" t="str">
        <f>'1'!L8</f>
        <v>2019/20</v>
      </c>
      <c r="L15" s="164"/>
      <c r="M15" s="90"/>
    </row>
    <row r="16" spans="2:13" x14ac:dyDescent="0.2">
      <c r="B16" s="86"/>
      <c r="C16" s="160"/>
      <c r="D16" s="685" t="s">
        <v>272</v>
      </c>
      <c r="E16" s="683"/>
      <c r="F16" s="686">
        <f>'1'!G10</f>
        <v>2013</v>
      </c>
      <c r="G16" s="686">
        <f>'1'!H10</f>
        <v>2014</v>
      </c>
      <c r="H16" s="686">
        <f>'1'!I10</f>
        <v>2015</v>
      </c>
      <c r="I16" s="686">
        <f>'1'!J10</f>
        <v>2016</v>
      </c>
      <c r="J16" s="686">
        <f>'1'!K10</f>
        <v>2017</v>
      </c>
      <c r="K16" s="686">
        <f>'1'!L10</f>
        <v>2018</v>
      </c>
      <c r="L16" s="164"/>
      <c r="M16" s="90"/>
    </row>
    <row r="17" spans="2:15" x14ac:dyDescent="0.2">
      <c r="B17" s="86"/>
      <c r="C17" s="160"/>
      <c r="D17" s="162"/>
      <c r="E17" s="162"/>
      <c r="F17" s="536"/>
      <c r="G17" s="537"/>
      <c r="H17" s="537"/>
      <c r="I17" s="537"/>
      <c r="J17" s="537"/>
      <c r="K17" s="537"/>
      <c r="L17" s="164"/>
      <c r="M17" s="90"/>
      <c r="O17" s="329"/>
    </row>
    <row r="18" spans="2:15" x14ac:dyDescent="0.2">
      <c r="B18" s="86"/>
      <c r="C18" s="160"/>
      <c r="D18" s="161" t="s">
        <v>4</v>
      </c>
      <c r="E18" s="161"/>
      <c r="F18" s="538">
        <f>'1'!G24+'2'!G24+'3'!G24+'4'!G24+'5'!G24+'6'!G24+'7'!G24+'8'!G24+'9'!G24+'10'!G24+'11'!G24+'12'!G24+'13'!G24+'14'!G24+'15'!G24+'16'!G24+'17'!G24+'18'!G24+'19'!G24+'20'!G24+'21'!G24+'22'!G24+'23'!G24+'24'!G24+'25'!G24</f>
        <v>110</v>
      </c>
      <c r="G18" s="538">
        <f>'1'!H24+'2'!H24+'3'!H24+'4'!H24+'5'!H24+'6'!H24+'7'!H24+'8'!H24+'9'!H24+'10'!H24+'11'!H24+'12'!H24+'13'!H24+'14'!H24+'15'!H24+'16'!H24+'17'!H24+'18'!H24+'19'!H24+'20'!H24+'21'!H24+'22'!H24+'23'!H24+'24'!H24+'25'!H24</f>
        <v>110</v>
      </c>
      <c r="H18" s="538">
        <f>'1'!I24+'2'!I24+'3'!I24+'4'!I24+'5'!I24+'6'!I24+'7'!I24+'8'!I24+'9'!I24+'10'!I24+'11'!I24+'12'!I24+'13'!I24+'14'!I24+'15'!I24+'16'!I24+'17'!I24+'18'!I24+'19'!I24+'20'!I24+'21'!I24+'22'!I24+'23'!I24+'24'!I24+'25'!I24</f>
        <v>110</v>
      </c>
      <c r="I18" s="538">
        <f>'1'!J24+'2'!J24+'3'!J24+'4'!J24+'5'!J24+'6'!J24+'7'!J24+'8'!J24+'9'!J24+'10'!J24+'11'!J24+'12'!J24+'13'!J24+'14'!J24+'15'!J24+'16'!J24+'17'!J24+'18'!J24+'19'!J24+'20'!J24+'21'!J24+'22'!J24+'23'!J24+'24'!J24+'25'!J24</f>
        <v>110</v>
      </c>
      <c r="J18" s="538">
        <f>'1'!K24+'2'!K24+'3'!K24+'4'!K24+'5'!K24+'6'!K24+'7'!K24+'8'!K24+'9'!K24+'10'!K24+'11'!K24+'12'!K24+'13'!K24+'14'!K24+'15'!K24+'16'!K24+'17'!K24+'18'!K24+'19'!K24+'20'!K24+'21'!K24+'22'!K24+'23'!K24+'24'!K24+'25'!K24</f>
        <v>110</v>
      </c>
      <c r="K18" s="538">
        <f>'1'!L24+'2'!L24+'3'!L24+'4'!L24+'5'!L24+'6'!L24+'7'!L24+'8'!L24+'9'!L24+'10'!L24+'11'!L24+'12'!L24+'13'!L24+'14'!L24+'15'!L24+'16'!L24+'17'!L24+'18'!L24+'19'!L24+'20'!L24+'21'!L24+'22'!L24+'23'!L24+'24'!L24+'25'!L24</f>
        <v>110</v>
      </c>
      <c r="L18" s="174"/>
      <c r="M18" s="90"/>
      <c r="O18" s="329"/>
    </row>
    <row r="19" spans="2:15" x14ac:dyDescent="0.2">
      <c r="B19" s="86"/>
      <c r="C19" s="160"/>
      <c r="D19" s="161" t="s">
        <v>5</v>
      </c>
      <c r="E19" s="161"/>
      <c r="F19" s="538">
        <f>'1'!G25+'2'!G25+'3'!G25+'4'!G25+'5'!G25+'6'!G25+'7'!G25+'8'!G25+'9'!G25+'10'!G25+'11'!G25+'12'!G25+'13'!G25+'14'!G25+'15'!G25+'16'!G25+'17'!G25+'18'!G25+'19'!G25+'20'!G25+'21'!G25+'22'!G25+'23'!G25+'24'!G25+'25'!G25</f>
        <v>110</v>
      </c>
      <c r="G19" s="538">
        <f>'1'!H25+'2'!H25+'3'!H25+'4'!H25+'5'!H25+'6'!H25+'7'!H25+'8'!H25+'9'!H25+'10'!H25+'11'!H25+'12'!H25+'13'!H25+'14'!H25+'15'!H25+'16'!H25+'17'!H25+'18'!H25+'19'!H25+'20'!H25+'21'!H25+'22'!H25+'23'!H25+'24'!H25+'25'!H25</f>
        <v>110</v>
      </c>
      <c r="H19" s="538">
        <f>'1'!I25+'2'!I25+'3'!I25+'4'!I25+'5'!I25+'6'!I25+'7'!I25+'8'!I25+'9'!I25+'10'!I25+'11'!I25+'12'!I25+'13'!I25+'14'!I25+'15'!I25+'16'!I25+'17'!I25+'18'!I25+'19'!I25+'20'!I25+'21'!I25+'22'!I25+'23'!I25+'24'!I25+'25'!I25</f>
        <v>110</v>
      </c>
      <c r="I19" s="538">
        <f>'1'!J25+'2'!J25+'3'!J25+'4'!J25+'5'!J25+'6'!J25+'7'!J25+'8'!J25+'9'!J25+'10'!J25+'11'!J25+'12'!J25+'13'!J25+'14'!J25+'15'!J25+'16'!J25+'17'!J25+'18'!J25+'19'!J25+'20'!J25+'21'!J25+'22'!J25+'23'!J25+'24'!J25+'25'!J25</f>
        <v>110</v>
      </c>
      <c r="J19" s="538">
        <f>'1'!K25+'2'!K25+'3'!K25+'4'!K25+'5'!K25+'6'!K25+'7'!K25+'8'!K25+'9'!K25+'10'!K25+'11'!K25+'12'!K25+'13'!K25+'14'!K25+'15'!K25+'16'!K25+'17'!K25+'18'!K25+'19'!K25+'20'!K25+'21'!K25+'22'!K25+'23'!K25+'24'!K25+'25'!K25</f>
        <v>110</v>
      </c>
      <c r="K19" s="538">
        <f>'1'!L25+'2'!L25+'3'!L25+'4'!L25+'5'!L25+'6'!L25+'7'!L25+'8'!L25+'9'!L25+'10'!L25+'11'!L25+'12'!L25+'13'!L25+'14'!L25+'15'!L25+'16'!L25+'17'!L25+'18'!L25+'19'!L25+'20'!L25+'21'!L25+'22'!L25+'23'!L25+'24'!L25+'25'!L25</f>
        <v>110</v>
      </c>
      <c r="L19" s="174"/>
      <c r="M19" s="90"/>
      <c r="O19" s="329"/>
    </row>
    <row r="20" spans="2:15" x14ac:dyDescent="0.2">
      <c r="B20" s="86"/>
      <c r="C20" s="160"/>
      <c r="D20" s="175" t="s">
        <v>30</v>
      </c>
      <c r="E20" s="175"/>
      <c r="F20" s="539">
        <f t="shared" ref="F20:K20" si="0">F18+F19</f>
        <v>220</v>
      </c>
      <c r="G20" s="539">
        <f t="shared" si="0"/>
        <v>220</v>
      </c>
      <c r="H20" s="539">
        <f t="shared" si="0"/>
        <v>220</v>
      </c>
      <c r="I20" s="539">
        <f t="shared" si="0"/>
        <v>220</v>
      </c>
      <c r="J20" s="539">
        <f t="shared" si="0"/>
        <v>220</v>
      </c>
      <c r="K20" s="539">
        <f t="shared" si="0"/>
        <v>220</v>
      </c>
      <c r="L20" s="177"/>
      <c r="M20" s="90"/>
      <c r="O20" s="329"/>
    </row>
    <row r="21" spans="2:15" hidden="1" x14ac:dyDescent="0.2">
      <c r="B21" s="86"/>
      <c r="C21" s="160"/>
      <c r="D21" s="179">
        <v>0.25</v>
      </c>
      <c r="E21" s="179"/>
      <c r="F21" s="533"/>
      <c r="G21" s="533"/>
      <c r="H21" s="533"/>
      <c r="I21" s="533"/>
      <c r="J21" s="533"/>
      <c r="K21" s="533"/>
      <c r="L21" s="174"/>
      <c r="M21" s="90"/>
      <c r="O21" s="329"/>
    </row>
    <row r="22" spans="2:15" hidden="1" x14ac:dyDescent="0.2">
      <c r="B22" s="86"/>
      <c r="C22" s="160"/>
      <c r="D22" s="179">
        <v>0.4</v>
      </c>
      <c r="E22" s="179"/>
      <c r="F22" s="533"/>
      <c r="G22" s="533"/>
      <c r="H22" s="533"/>
      <c r="I22" s="533"/>
      <c r="J22" s="533"/>
      <c r="K22" s="533"/>
      <c r="L22" s="174"/>
      <c r="M22" s="90"/>
      <c r="O22" s="329"/>
    </row>
    <row r="23" spans="2:15" hidden="1" x14ac:dyDescent="0.2">
      <c r="B23" s="86"/>
      <c r="C23" s="160"/>
      <c r="D23" s="179">
        <v>0.7</v>
      </c>
      <c r="E23" s="179"/>
      <c r="F23" s="533"/>
      <c r="G23" s="533"/>
      <c r="H23" s="533"/>
      <c r="I23" s="533"/>
      <c r="J23" s="533"/>
      <c r="K23" s="533"/>
      <c r="L23" s="174"/>
      <c r="M23" s="90"/>
      <c r="O23" s="329"/>
    </row>
    <row r="24" spans="2:15" hidden="1" x14ac:dyDescent="0.2">
      <c r="B24" s="86"/>
      <c r="C24" s="160"/>
      <c r="D24" s="179">
        <v>0.9</v>
      </c>
      <c r="E24" s="179"/>
      <c r="F24" s="533"/>
      <c r="G24" s="533"/>
      <c r="H24" s="533"/>
      <c r="I24" s="533"/>
      <c r="J24" s="533"/>
      <c r="K24" s="533"/>
      <c r="L24" s="174"/>
      <c r="M24" s="90"/>
      <c r="O24" s="329"/>
    </row>
    <row r="25" spans="2:15" x14ac:dyDescent="0.2">
      <c r="B25" s="86"/>
      <c r="C25" s="160"/>
      <c r="D25" s="178" t="s">
        <v>210</v>
      </c>
      <c r="E25" s="179"/>
      <c r="F25" s="538">
        <f>'1'!G27+'2'!G27+'3'!G27+'4'!G27+'5'!G27+'6'!G27+'7'!G27+'8'!G27+'9'!G27+'10'!G27+'11'!G27+'12'!G27+'13'!G27+'14'!G27+'15'!G27+'16'!G27+'17'!G27+'18'!G27+'19'!G27+'20'!G27+'21'!G27+'22'!G27+'23'!G27+'24'!G27+'25'!G27</f>
        <v>0</v>
      </c>
      <c r="G25" s="538">
        <f>'1'!H27+'2'!H27+'3'!H27+'4'!H27+'5'!H27+'6'!H27+'7'!H27+'8'!H27+'9'!H27+'10'!H27+'11'!H27+'12'!H27+'13'!H27+'14'!H27+'15'!H27+'16'!H27+'17'!H27+'18'!H27+'19'!H27+'20'!H27+'21'!H27+'22'!H27+'23'!H27+'24'!H27+'25'!H27</f>
        <v>0</v>
      </c>
      <c r="H25" s="538">
        <f>'1'!I27+'2'!I27+'3'!I27+'4'!I27+'5'!I27+'6'!I27+'7'!I27+'8'!I27+'9'!I27+'10'!I27+'11'!I27+'12'!I27+'13'!I27+'14'!I27+'15'!I27+'16'!I27+'17'!I27+'18'!I27+'19'!I27+'20'!I27+'21'!I27+'22'!I27+'23'!I27+'24'!I27+'25'!I27</f>
        <v>0</v>
      </c>
      <c r="I25" s="538">
        <f>'1'!J27+'2'!J27+'3'!J27+'4'!J27+'5'!J27+'6'!J27+'7'!J27+'8'!J27+'9'!J27+'10'!J27+'11'!J27+'12'!J27+'13'!J27+'14'!J27+'15'!J27+'16'!J27+'17'!J27+'18'!J27+'19'!J27+'20'!J27+'21'!J27+'22'!J27+'23'!J27+'24'!J27+'25'!J27</f>
        <v>0</v>
      </c>
      <c r="J25" s="538">
        <f>'1'!K27+'2'!K27+'3'!K27+'4'!K27+'5'!K27+'6'!K27+'7'!K27+'8'!K27+'9'!K27+'10'!K27+'11'!K27+'12'!K27+'13'!K27+'14'!K27+'15'!K27+'16'!K27+'17'!K27+'18'!K27+'19'!K27+'20'!K27+'21'!K27+'22'!K27+'23'!K27+'24'!K27+'25'!K27</f>
        <v>0</v>
      </c>
      <c r="K25" s="538">
        <f>'1'!L27+'2'!L27+'3'!L27+'4'!L27+'5'!L27+'6'!L27+'7'!L27+'8'!L27+'9'!L27+'10'!L27+'11'!L27+'12'!L27+'13'!L27+'14'!L27+'15'!L27+'16'!L27+'17'!L27+'18'!L27+'19'!L27+'20'!L27+'21'!L27+'22'!L27+'23'!L27+'24'!L27+'25'!L27</f>
        <v>0</v>
      </c>
      <c r="L25" s="174"/>
      <c r="M25" s="90"/>
      <c r="O25" s="329"/>
    </row>
    <row r="26" spans="2:15" x14ac:dyDescent="0.2">
      <c r="B26" s="86"/>
      <c r="C26" s="160"/>
      <c r="D26" s="178" t="s">
        <v>211</v>
      </c>
      <c r="E26" s="179"/>
      <c r="F26" s="538">
        <f>'1'!G28+'2'!G28+'3'!G28+'4'!G28+'5'!G28+'6'!G28+'7'!G28+'8'!G28+'9'!G28+'10'!G28+'11'!G28+'12'!G28+'13'!G28+'14'!G28+'15'!G28+'16'!G28+'17'!G28+'18'!G28+'19'!G28+'20'!G28+'21'!G28+'22'!G28+'23'!G28+'24'!G28+'25'!G28</f>
        <v>0</v>
      </c>
      <c r="G26" s="538">
        <f>'1'!H28+'2'!H28+'3'!H28+'4'!H28+'5'!H28+'6'!H28+'7'!H28+'8'!H28+'9'!H28+'10'!H28+'11'!H28+'12'!H28+'13'!H28+'14'!H28+'15'!H28+'16'!H28+'17'!H28+'18'!H28+'19'!H28+'20'!H28+'21'!H28+'22'!H28+'23'!H28+'24'!H28+'25'!H28</f>
        <v>0</v>
      </c>
      <c r="H26" s="538">
        <f>'1'!I28+'2'!I28+'3'!I28+'4'!I28+'5'!I28+'6'!I28+'7'!I28+'8'!I28+'9'!I28+'10'!I28+'11'!I28+'12'!I28+'13'!I28+'14'!I28+'15'!I28+'16'!I28+'17'!I28+'18'!I28+'19'!I28+'20'!I28+'21'!I28+'22'!I28+'23'!I28+'24'!I28+'25'!I28</f>
        <v>0</v>
      </c>
      <c r="I26" s="538">
        <f>'1'!J28+'2'!J28+'3'!J28+'4'!J28+'5'!J28+'6'!J28+'7'!J28+'8'!J28+'9'!J28+'10'!J28+'11'!J28+'12'!J28+'13'!J28+'14'!J28+'15'!J28+'16'!J28+'17'!J28+'18'!J28+'19'!J28+'20'!J28+'21'!J28+'22'!J28+'23'!J28+'24'!J28+'25'!J28</f>
        <v>0</v>
      </c>
      <c r="J26" s="538">
        <f>'1'!K28+'2'!K28+'3'!K28+'4'!K28+'5'!K28+'6'!K28+'7'!K28+'8'!K28+'9'!K28+'10'!K28+'11'!K28+'12'!K28+'13'!K28+'14'!K28+'15'!K28+'16'!K28+'17'!K28+'18'!K28+'19'!K28+'20'!K28+'21'!K28+'22'!K28+'23'!K28+'24'!K28+'25'!K28</f>
        <v>0</v>
      </c>
      <c r="K26" s="538">
        <f>'1'!L28+'2'!L28+'3'!L28+'4'!L28+'5'!L28+'6'!L28+'7'!L28+'8'!L28+'9'!L28+'10'!L28+'11'!L28+'12'!L28+'13'!L28+'14'!L28+'15'!L28+'16'!L28+'17'!L28+'18'!L28+'19'!L28+'20'!L28+'21'!L28+'22'!L28+'23'!L28+'24'!L28+'25'!L28</f>
        <v>0</v>
      </c>
      <c r="L26" s="174"/>
      <c r="M26" s="90"/>
      <c r="O26" s="329"/>
    </row>
    <row r="27" spans="2:15" ht="12.75" customHeight="1" x14ac:dyDescent="0.2">
      <c r="B27" s="86"/>
      <c r="C27" s="160"/>
      <c r="D27" s="161" t="s">
        <v>28</v>
      </c>
      <c r="E27" s="161"/>
      <c r="F27" s="538">
        <f>'1'!G29+'2'!G29+'3'!G29+'4'!G29+'5'!G29+'6'!G29+'7'!G29+'8'!G29+'9'!G29+'10'!G29+'11'!G29+'12'!G29+'13'!G29+'14'!G29+'15'!G29+'16'!G29+'17'!G29+'18'!G29+'19'!G29+'20'!G29+'21'!G29+'22'!G29+'23'!G29+'24'!G29+'25'!G29</f>
        <v>0</v>
      </c>
      <c r="G27" s="538">
        <f>'1'!H29+'2'!H29+'3'!H29+'4'!H29+'5'!H29+'6'!H29+'7'!H29+'8'!H29+'9'!H29+'10'!H29+'11'!H29+'12'!H29+'13'!H29+'14'!H29+'15'!H29+'16'!H29+'17'!H29+'18'!H29+'19'!H29+'20'!H29+'21'!H29+'22'!H29+'23'!H29+'24'!H29+'25'!H29</f>
        <v>0</v>
      </c>
      <c r="H27" s="538">
        <f>'1'!I29+'2'!I29+'3'!I29+'4'!I29+'5'!I29+'6'!I29+'7'!I29+'8'!I29+'9'!I29+'10'!I29+'11'!I29+'12'!I29+'13'!I29+'14'!I29+'15'!I29+'16'!I29+'17'!I29+'18'!I29+'19'!I29+'20'!I29+'21'!I29+'22'!I29+'23'!I29+'24'!I29+'25'!I29</f>
        <v>0</v>
      </c>
      <c r="I27" s="538">
        <f>'1'!J29+'2'!J29+'3'!J29+'4'!J29+'5'!J29+'6'!J29+'7'!J29+'8'!J29+'9'!J29+'10'!J29+'11'!J29+'12'!J29+'13'!J29+'14'!J29+'15'!J29+'16'!J29+'17'!J29+'18'!J29+'19'!J29+'20'!J29+'21'!J29+'22'!J29+'23'!J29+'24'!J29+'25'!J29</f>
        <v>0</v>
      </c>
      <c r="J27" s="538">
        <f>'1'!K29+'2'!K29+'3'!K29+'4'!K29+'5'!K29+'6'!K29+'7'!K29+'8'!K29+'9'!K29+'10'!K29+'11'!K29+'12'!K29+'13'!K29+'14'!K29+'15'!K29+'16'!K29+'17'!K29+'18'!K29+'19'!K29+'20'!K29+'21'!K29+'22'!K29+'23'!K29+'24'!K29+'25'!K29</f>
        <v>0</v>
      </c>
      <c r="K27" s="538">
        <f>'1'!L29+'2'!L29+'3'!L29+'4'!L29+'5'!L29+'6'!L29+'7'!L29+'8'!L29+'9'!L29+'10'!L29+'11'!L29+'12'!L29+'13'!L29+'14'!L29+'15'!L29+'16'!L29+'17'!L29+'18'!L29+'19'!L29+'20'!L29+'21'!L29+'22'!L29+'23'!L29+'24'!L29+'25'!L29</f>
        <v>0</v>
      </c>
      <c r="L27" s="180"/>
      <c r="M27" s="90"/>
      <c r="O27" s="329"/>
    </row>
    <row r="28" spans="2:15" ht="12.75" customHeight="1" x14ac:dyDescent="0.2">
      <c r="B28" s="86"/>
      <c r="C28" s="160"/>
      <c r="D28" s="161" t="s">
        <v>69</v>
      </c>
      <c r="E28" s="161"/>
      <c r="F28" s="540">
        <f>'1'!G30+'2'!G30+'3'!G30+'4'!G30+'5'!G30+'6'!G30+'7'!G30+'8'!G30+'9'!G30+'10'!G30+'11'!G30+'12'!G30+'13'!G30+'14'!G30+'15'!G30+'16'!G30</f>
        <v>0</v>
      </c>
      <c r="G28" s="540">
        <f>'1'!H30+'2'!H30+'3'!H30+'4'!H30+'5'!H30+'6'!H30+'7'!H30+'8'!H30+'9'!H30+'10'!H30+'11'!H30+'12'!H30+'13'!H30+'14'!H30+'15'!H30+'16'!H30</f>
        <v>0</v>
      </c>
      <c r="H28" s="540">
        <f>'1'!I30+'2'!I30+'3'!I30+'4'!I30+'5'!I30+'6'!I30+'7'!I30+'8'!I30+'9'!I30+'10'!I30+'11'!I30+'12'!I30+'13'!I30+'14'!I30+'15'!I30+'16'!I30</f>
        <v>0</v>
      </c>
      <c r="I28" s="540">
        <f>'1'!J30+'2'!J30+'3'!J30+'4'!J30+'5'!J30+'6'!J30+'7'!J30+'8'!J30+'9'!J30+'10'!J30+'11'!J30+'12'!J30+'13'!J30+'14'!J30+'15'!J30+'16'!J30</f>
        <v>0</v>
      </c>
      <c r="J28" s="540">
        <f>'1'!K30+'2'!K30+'3'!K30+'4'!K30+'5'!K30+'6'!K30+'7'!K30+'8'!K30+'9'!K30+'10'!K30+'11'!K30+'12'!K30+'13'!K30+'14'!K30+'15'!K30+'16'!K30</f>
        <v>0</v>
      </c>
      <c r="K28" s="540">
        <f>'1'!L30+'2'!L30+'3'!L30+'4'!L30+'5'!L30+'6'!L30+'7'!L30+'8'!L30+'9'!L30+'10'!L30+'11'!L30+'12'!L30+'13'!L30+'14'!L30+'15'!L30+'16'!L30</f>
        <v>0</v>
      </c>
      <c r="L28" s="180"/>
      <c r="M28" s="90"/>
      <c r="O28" s="329"/>
    </row>
    <row r="29" spans="2:15" ht="12.75" customHeight="1" x14ac:dyDescent="0.2">
      <c r="B29" s="86"/>
      <c r="C29" s="160"/>
      <c r="D29" s="161"/>
      <c r="E29" s="161"/>
      <c r="F29" s="533"/>
      <c r="G29" s="533"/>
      <c r="H29" s="533"/>
      <c r="I29" s="533"/>
      <c r="J29" s="533"/>
      <c r="K29" s="533"/>
      <c r="L29" s="180"/>
      <c r="M29" s="90"/>
      <c r="O29" s="329"/>
    </row>
    <row r="30" spans="2:15" x14ac:dyDescent="0.2">
      <c r="B30" s="104"/>
      <c r="C30" s="87"/>
      <c r="D30" s="101"/>
      <c r="E30" s="105"/>
      <c r="F30" s="541"/>
      <c r="G30" s="541"/>
      <c r="H30" s="541"/>
      <c r="I30" s="541"/>
      <c r="J30" s="541"/>
      <c r="K30" s="541"/>
      <c r="L30" s="87"/>
      <c r="M30" s="106"/>
      <c r="O30" s="329"/>
    </row>
    <row r="31" spans="2:15" x14ac:dyDescent="0.2">
      <c r="B31" s="86"/>
      <c r="C31" s="341"/>
      <c r="D31" s="273"/>
      <c r="E31" s="157"/>
      <c r="F31" s="542"/>
      <c r="G31" s="542"/>
      <c r="H31" s="542"/>
      <c r="I31" s="542"/>
      <c r="J31" s="542"/>
      <c r="K31" s="542"/>
      <c r="L31" s="201"/>
      <c r="M31" s="90"/>
      <c r="O31" s="330"/>
    </row>
    <row r="32" spans="2:15" s="71" customFormat="1" x14ac:dyDescent="0.2">
      <c r="B32" s="131"/>
      <c r="C32" s="342"/>
      <c r="D32" s="666" t="s">
        <v>273</v>
      </c>
      <c r="E32" s="666"/>
      <c r="F32" s="687"/>
      <c r="G32" s="687"/>
      <c r="H32" s="687"/>
      <c r="I32" s="687"/>
      <c r="J32" s="687"/>
      <c r="K32" s="687"/>
      <c r="L32" s="252"/>
      <c r="M32" s="132"/>
      <c r="O32" s="331"/>
    </row>
    <row r="33" spans="2:15" x14ac:dyDescent="0.2">
      <c r="B33" s="86"/>
      <c r="C33" s="183"/>
      <c r="D33" s="683"/>
      <c r="E33" s="683"/>
      <c r="F33" s="686">
        <f>'1'!G9</f>
        <v>2014</v>
      </c>
      <c r="G33" s="686">
        <f>'1'!H9</f>
        <v>2015</v>
      </c>
      <c r="H33" s="686">
        <f>'1'!I9</f>
        <v>2016</v>
      </c>
      <c r="I33" s="686">
        <f>'1'!J9</f>
        <v>2017</v>
      </c>
      <c r="J33" s="686">
        <f>'1'!K9</f>
        <v>2018</v>
      </c>
      <c r="K33" s="686">
        <f>'1'!L9</f>
        <v>2019</v>
      </c>
      <c r="L33" s="166"/>
      <c r="M33" s="90"/>
      <c r="O33" s="330"/>
    </row>
    <row r="34" spans="2:15" x14ac:dyDescent="0.2">
      <c r="B34" s="86"/>
      <c r="C34" s="183"/>
      <c r="D34" s="184" t="s">
        <v>140</v>
      </c>
      <c r="E34" s="162"/>
      <c r="F34" s="543"/>
      <c r="G34" s="543"/>
      <c r="H34" s="543"/>
      <c r="I34" s="543"/>
      <c r="J34" s="543"/>
      <c r="K34" s="543"/>
      <c r="L34" s="166"/>
      <c r="M34" s="90"/>
      <c r="O34" s="330"/>
    </row>
    <row r="35" spans="2:15" x14ac:dyDescent="0.2">
      <c r="B35" s="86"/>
      <c r="C35" s="183"/>
      <c r="D35" s="162" t="s">
        <v>2</v>
      </c>
      <c r="E35" s="162"/>
      <c r="F35" s="544">
        <f>bestuur!F174+'1'!G249+'2'!G249+'3'!G249+'4'!G249+'5'!G249+'6'!G249+'7'!G249+'8'!G249+'9'!G249+'10'!G249+'11'!G249+'12'!G249+'13'!G249+'14'!G249+'15'!G249+'16'!G249+'17'!G249+'18'!G249+'19'!G249+'20'!G249+'21'!G249+'22'!G249+'23'!G249+'24'!G249+'25'!G249</f>
        <v>0</v>
      </c>
      <c r="G35" s="544">
        <f>bestuur!G174+'1'!H249+'2'!H249+'3'!H249+'4'!H249+'5'!H249+'6'!H249+'7'!H249+'8'!H249+'9'!H249+'10'!H249+'11'!H249+'12'!H249+'13'!H249+'14'!H249+'15'!H249+'16'!H249+'17'!H249+'18'!H249+'19'!H249+'20'!H249+'21'!H249+'22'!H249+'23'!H249+'24'!H249+'25'!H249</f>
        <v>965858.03016666672</v>
      </c>
      <c r="H35" s="544">
        <f>bestuur!H174+'1'!I249+'2'!I249+'3'!I249+'4'!I249+'5'!I249+'6'!I249+'7'!I249+'8'!I249+'9'!I249+'10'!I249+'11'!I249+'12'!I249+'13'!I249+'14'!I249+'15'!I249+'16'!I249+'17'!I249+'18'!I249+'19'!I249+'20'!I249+'21'!I249+'22'!I249+'23'!I249+'24'!I249+'25'!I249</f>
        <v>973812.52800000017</v>
      </c>
      <c r="I35" s="544">
        <f>bestuur!I174+'1'!J249+'2'!J249+'3'!J249+'4'!J249+'5'!J249+'6'!J249+'7'!J249+'8'!J249+'9'!J249+'10'!J249+'11'!J249+'12'!J249+'13'!J249+'14'!J249+'15'!J249+'16'!J249+'17'!J249+'18'!J249+'19'!J249+'20'!J249+'21'!J249+'22'!J249+'23'!J249+'24'!J249+'25'!J249</f>
        <v>973812.52800000017</v>
      </c>
      <c r="J35" s="544">
        <f>bestuur!J174+'1'!K249+'2'!K249+'3'!K249+'4'!K249+'5'!K249+'6'!K249+'7'!K249+'8'!K249+'9'!K249+'10'!K249+'11'!K249+'12'!K249+'13'!K249+'14'!K249+'15'!K249+'16'!K249+'17'!K249+'18'!K249+'19'!K249+'20'!K249+'21'!K249+'22'!K249+'23'!K249+'24'!K249+'25'!K249</f>
        <v>973812.52800000017</v>
      </c>
      <c r="K35" s="544">
        <f>bestuur!K174+'1'!L249+'2'!L249+'3'!L249+'4'!L249+'5'!L249+'6'!L249+'7'!L249+'8'!L249+'9'!L249+'10'!L249+'11'!L249+'12'!L249+'13'!L249+'14'!L249+'15'!L249+'16'!L249+'17'!L249+'18'!L249+'19'!L249+'20'!L249+'21'!L249+'22'!L249+'23'!L249+'24'!L249+'25'!L249</f>
        <v>973812.52800000017</v>
      </c>
      <c r="L35" s="166"/>
      <c r="M35" s="90"/>
      <c r="O35" s="330"/>
    </row>
    <row r="36" spans="2:15" x14ac:dyDescent="0.2">
      <c r="B36" s="86"/>
      <c r="C36" s="181"/>
      <c r="D36" s="161" t="s">
        <v>152</v>
      </c>
      <c r="E36" s="162"/>
      <c r="F36" s="544">
        <f>bestuur!F175+'1'!G250+'2'!G250+'3'!G250+'4'!G250+'5'!G250+'6'!G250+'7'!G250+'8'!G250+'9'!G250+'10'!G250+'11'!G250+'12'!G250+'13'!G250+'14'!G250+'15'!G250+'16'!G250+'17'!G250+'18'!G250+'19'!G250+'20'!G250+'21'!G250+'22'!G250+'23'!G250+'24'!G250+'25'!G250</f>
        <v>0</v>
      </c>
      <c r="G36" s="544">
        <f>bestuur!G175+'1'!H250+'2'!H250+'3'!H250+'4'!H250+'5'!H250+'6'!H250+'7'!H250+'8'!H250+'9'!H250+'10'!H250+'11'!H250+'12'!H250+'13'!H250+'14'!H250+'15'!H250+'16'!H250+'17'!H250+'18'!H250+'19'!H250+'20'!H250+'21'!H250+'22'!H250+'23'!H250+'24'!H250+'25'!H250</f>
        <v>0</v>
      </c>
      <c r="H36" s="544">
        <f>bestuur!H175+'1'!I250+'2'!I250+'3'!I250+'4'!I250+'5'!I250+'6'!I250+'7'!I250+'8'!I250+'9'!I250+'10'!I250+'11'!I250+'12'!I250+'13'!I250+'14'!I250+'15'!I250+'16'!I250+'17'!I250+'18'!I250+'19'!I250+'20'!I250+'21'!I250+'22'!I250+'23'!I250+'24'!I250+'25'!I250</f>
        <v>0</v>
      </c>
      <c r="I36" s="544">
        <f>bestuur!I175+'1'!J250+'2'!J250+'3'!J250+'4'!J250+'5'!J250+'6'!J250+'7'!J250+'8'!J250+'9'!J250+'10'!J250+'11'!J250+'12'!J250+'13'!J250+'14'!J250+'15'!J250+'16'!J250+'17'!J250+'18'!J250+'19'!J250+'20'!J250+'21'!J250+'22'!J250+'23'!J250+'24'!J250+'25'!J250</f>
        <v>0</v>
      </c>
      <c r="J36" s="544">
        <f>bestuur!J175+'1'!K250+'2'!K250+'3'!K250+'4'!K250+'5'!K250+'6'!K250+'7'!K250+'8'!K250+'9'!K250+'10'!K250+'11'!K250+'12'!K250+'13'!K250+'14'!K250+'15'!K250+'16'!K250+'17'!K250+'18'!K250+'19'!K250+'20'!K250+'21'!K250+'22'!K250+'23'!K250+'24'!K250+'25'!K250</f>
        <v>0</v>
      </c>
      <c r="K36" s="544">
        <f>bestuur!K175+'1'!L250+'2'!L250+'3'!L250+'4'!L250+'5'!L250+'6'!L250+'7'!L250+'8'!L250+'9'!L250+'10'!L250+'11'!L250+'12'!L250+'13'!L250+'14'!L250+'15'!L250+'16'!L250+'17'!L250+'18'!L250+'19'!L250+'20'!L250+'21'!L250+'22'!L250+'23'!L250+'24'!L250+'25'!L250</f>
        <v>0</v>
      </c>
      <c r="L36" s="166"/>
      <c r="M36" s="90"/>
      <c r="O36" s="330"/>
    </row>
    <row r="37" spans="2:15" x14ac:dyDescent="0.2">
      <c r="B37" s="86"/>
      <c r="C37" s="181"/>
      <c r="D37" s="162" t="s">
        <v>0</v>
      </c>
      <c r="E37" s="162"/>
      <c r="F37" s="544">
        <f>bestuur!F176+'1'!G251+'2'!G251+'3'!G251+'4'!G251+'5'!G251+'6'!G251+'7'!G251+'8'!G251+'9'!G251+'10'!G251+'11'!G251+'12'!G251+'13'!G251+'14'!G251+'15'!G251+'16'!G251+'17'!G251+'18'!G251+'19'!G251+'20'!G251+'21'!G251+'22'!G251+'23'!G251+'24'!G251+'25'!G251</f>
        <v>0</v>
      </c>
      <c r="G37" s="544">
        <f>bestuur!G176+'1'!H251+'2'!H251+'3'!H251+'4'!H251+'5'!H251+'6'!H251+'7'!H251+'8'!H251+'9'!H251+'10'!H251+'11'!H251+'12'!H251+'13'!H251+'14'!H251+'15'!H251+'16'!H251+'17'!H251+'18'!H251+'19'!H251+'20'!H251+'21'!H251+'22'!H251+'23'!H251+'24'!H251+'25'!H251</f>
        <v>0</v>
      </c>
      <c r="H37" s="544">
        <f>bestuur!H176+'1'!I251+'2'!I251+'3'!I251+'4'!I251+'5'!I251+'6'!I251+'7'!I251+'8'!I251+'9'!I251+'10'!I251+'11'!I251+'12'!I251+'13'!I251+'14'!I251+'15'!I251+'16'!I251+'17'!I251+'18'!I251+'19'!I251+'20'!I251+'21'!I251+'22'!I251+'23'!I251+'24'!I251+'25'!I251</f>
        <v>0</v>
      </c>
      <c r="I37" s="544">
        <f>bestuur!I176+'1'!J251+'2'!J251+'3'!J251+'4'!J251+'5'!J251+'6'!J251+'7'!J251+'8'!J251+'9'!J251+'10'!J251+'11'!J251+'12'!J251+'13'!J251+'14'!J251+'15'!J251+'16'!J251+'17'!J251+'18'!J251+'19'!J251+'20'!J251+'21'!J251+'22'!J251+'23'!J251+'24'!J251+'25'!J251</f>
        <v>0</v>
      </c>
      <c r="J37" s="544">
        <f>bestuur!J176+'1'!K251+'2'!K251+'3'!K251+'4'!K251+'5'!K251+'6'!K251+'7'!K251+'8'!K251+'9'!K251+'10'!K251+'11'!K251+'12'!K251+'13'!K251+'14'!K251+'15'!K251+'16'!K251+'17'!K251+'18'!K251+'19'!K251+'20'!K251+'21'!K251+'22'!K251+'23'!K251+'24'!K251+'25'!K251</f>
        <v>0</v>
      </c>
      <c r="K37" s="544">
        <f>bestuur!K176+'1'!L251+'2'!L251+'3'!L251+'4'!L251+'5'!L251+'6'!L251+'7'!L251+'8'!L251+'9'!L251+'10'!L251+'11'!L251+'12'!L251+'13'!L251+'14'!L251+'15'!L251+'16'!L251+'17'!L251+'18'!L251+'19'!L251+'20'!L251+'21'!L251+'22'!L251+'23'!L251+'24'!L251+'25'!L251</f>
        <v>0</v>
      </c>
      <c r="L37" s="166"/>
      <c r="M37" s="90"/>
      <c r="O37" s="330"/>
    </row>
    <row r="38" spans="2:15" x14ac:dyDescent="0.2">
      <c r="B38" s="86"/>
      <c r="C38" s="183"/>
      <c r="D38" s="184"/>
      <c r="E38" s="162"/>
      <c r="F38" s="657">
        <f t="shared" ref="F38:K38" si="1">SUM(F35:F37)</f>
        <v>0</v>
      </c>
      <c r="G38" s="657">
        <f t="shared" si="1"/>
        <v>965858.03016666672</v>
      </c>
      <c r="H38" s="657">
        <f t="shared" si="1"/>
        <v>973812.52800000017</v>
      </c>
      <c r="I38" s="657">
        <f t="shared" si="1"/>
        <v>973812.52800000017</v>
      </c>
      <c r="J38" s="657">
        <f t="shared" si="1"/>
        <v>973812.52800000017</v>
      </c>
      <c r="K38" s="657">
        <f t="shared" si="1"/>
        <v>973812.52800000017</v>
      </c>
      <c r="L38" s="166"/>
      <c r="M38" s="90"/>
      <c r="O38" s="330"/>
    </row>
    <row r="39" spans="2:15" x14ac:dyDescent="0.2">
      <c r="B39" s="86"/>
      <c r="C39" s="260"/>
      <c r="D39" s="184" t="s">
        <v>141</v>
      </c>
      <c r="E39" s="184"/>
      <c r="F39" s="545"/>
      <c r="G39" s="545"/>
      <c r="H39" s="545"/>
      <c r="I39" s="545"/>
      <c r="J39" s="545"/>
      <c r="K39" s="545"/>
      <c r="L39" s="166"/>
      <c r="M39" s="90"/>
    </row>
    <row r="40" spans="2:15" x14ac:dyDescent="0.2">
      <c r="B40" s="86"/>
      <c r="C40" s="160"/>
      <c r="D40" s="162" t="s">
        <v>101</v>
      </c>
      <c r="E40" s="162"/>
      <c r="F40" s="544">
        <f>bestuur!F179+'1'!G254+'2'!G254+'3'!G254+'4'!G254+'5'!G254+'6'!G254+'7'!G254+'8'!G254+'9'!G254+'10'!G254+'11'!G254+'12'!G254+'13'!G254+'14'!G254+'15'!G254+'16'!G254+'17'!G254+'18'!G254+'19'!G254+'20'!G254+'21'!G254+'22'!G254+'23'!G254+'24'!G254+'25'!G254</f>
        <v>0</v>
      </c>
      <c r="G40" s="544">
        <f>bestuur!G179+'1'!H254+'2'!H254+'3'!H254+'4'!H254+'5'!H254+'6'!H254+'7'!H254+'8'!H254+'9'!H254+'10'!H254+'11'!H254+'12'!H254+'13'!H254+'14'!H254+'15'!H254+'16'!H254+'17'!H254+'18'!H254+'19'!H254+'20'!H254+'21'!H254+'22'!H254+'23'!H254+'24'!H254+'25'!H254</f>
        <v>0</v>
      </c>
      <c r="H40" s="544">
        <f>bestuur!H179+'1'!I254+'2'!I254+'3'!I254+'4'!I254+'5'!I254+'6'!I254+'7'!I254+'8'!I254+'9'!I254+'10'!I254+'11'!I254+'12'!I254+'13'!I254+'14'!I254+'15'!I254+'16'!I254+'17'!I254+'18'!I254+'19'!I254+'20'!I254+'21'!I254+'22'!I254+'23'!I254+'24'!I254+'25'!I254</f>
        <v>0</v>
      </c>
      <c r="I40" s="544">
        <f>bestuur!I179+'1'!J254+'2'!J254+'3'!J254+'4'!J254+'5'!J254+'6'!J254+'7'!J254+'8'!J254+'9'!J254+'10'!J254+'11'!J254+'12'!J254+'13'!J254+'14'!J254+'15'!J254+'16'!J254+'17'!J254+'18'!J254+'19'!J254+'20'!J254+'21'!J254+'22'!J254+'23'!J254+'24'!J254+'25'!J254</f>
        <v>0</v>
      </c>
      <c r="J40" s="544">
        <f>bestuur!J179+'1'!K254+'2'!K254+'3'!K254+'4'!K254+'5'!K254+'6'!K254+'7'!K254+'8'!K254+'9'!K254+'10'!K254+'11'!K254+'12'!K254+'13'!K254+'14'!K254+'15'!K254+'16'!K254+'17'!K254+'18'!K254+'19'!K254+'20'!K254+'21'!K254+'22'!K254+'23'!K254+'24'!K254+'25'!K254</f>
        <v>0</v>
      </c>
      <c r="K40" s="544">
        <f>bestuur!K179+'1'!L254+'2'!L254+'3'!L254+'4'!L254+'5'!L254+'6'!L254+'7'!L254+'8'!L254+'9'!L254+'10'!L254+'11'!L254+'12'!L254+'13'!L254+'14'!L254+'15'!L254+'16'!L254+'17'!L254+'18'!L254+'19'!L254+'20'!L254+'21'!L254+'22'!L254+'23'!L254+'24'!L254+'25'!L254</f>
        <v>0</v>
      </c>
      <c r="L40" s="166"/>
      <c r="M40" s="90"/>
    </row>
    <row r="41" spans="2:15" x14ac:dyDescent="0.2">
      <c r="B41" s="86"/>
      <c r="C41" s="160"/>
      <c r="D41" s="162" t="s">
        <v>73</v>
      </c>
      <c r="E41" s="162"/>
      <c r="F41" s="544">
        <f>bestuur!F180+'1'!G255+'2'!G255+'3'!G255+'4'!G255+'5'!G255+'6'!G255+'7'!G255+'8'!G255+'9'!G255+'10'!G255+'11'!G255+'12'!G255+'13'!G255+'14'!G255+'15'!G255+'16'!G255+'17'!G255+'18'!G255+'19'!G255+'20'!G255+'21'!G255+'22'!G255+'23'!G255+'24'!G255+'25'!G255</f>
        <v>0</v>
      </c>
      <c r="G41" s="544">
        <f>bestuur!G180+'1'!H255+'2'!H255+'3'!H255+'4'!H255+'5'!H255+'6'!H255+'7'!H255+'8'!H255+'9'!H255+'10'!H255+'11'!H255+'12'!H255+'13'!H255+'14'!H255+'15'!H255+'16'!H255+'17'!H255+'18'!H255+'19'!H255+'20'!H255+'21'!H255+'22'!H255+'23'!H255+'24'!H255+'25'!H255</f>
        <v>0</v>
      </c>
      <c r="H41" s="544">
        <f>bestuur!H180+'1'!I255+'2'!I255+'3'!I255+'4'!I255+'5'!I255+'6'!I255+'7'!I255+'8'!I255+'9'!I255+'10'!I255+'11'!I255+'12'!I255+'13'!I255+'14'!I255+'15'!I255+'16'!I255+'17'!I255+'18'!I255+'19'!I255+'20'!I255+'21'!I255+'22'!I255+'23'!I255+'24'!I255+'25'!I255</f>
        <v>0</v>
      </c>
      <c r="I41" s="544">
        <f>bestuur!I180+'1'!J255+'2'!J255+'3'!J255+'4'!J255+'5'!J255+'6'!J255+'7'!J255+'8'!J255+'9'!J255+'10'!J255+'11'!J255+'12'!J255+'13'!J255+'14'!J255+'15'!J255+'16'!J255+'17'!J255+'18'!J255+'19'!J255+'20'!J255+'21'!J255+'22'!J255+'23'!J255+'24'!J255+'25'!J255</f>
        <v>0</v>
      </c>
      <c r="J41" s="544">
        <f>bestuur!J180+'1'!K255+'2'!K255+'3'!K255+'4'!K255+'5'!K255+'6'!K255+'7'!K255+'8'!K255+'9'!K255+'10'!K255+'11'!K255+'12'!K255+'13'!K255+'14'!K255+'15'!K255+'16'!K255+'17'!K255+'18'!K255+'19'!K255+'20'!K255+'21'!K255+'22'!K255+'23'!K255+'24'!K255+'25'!K255</f>
        <v>0</v>
      </c>
      <c r="K41" s="544">
        <f>bestuur!K180+'1'!L255+'2'!L255+'3'!L255+'4'!L255+'5'!L255+'6'!L255+'7'!L255+'8'!L255+'9'!L255+'10'!L255+'11'!L255+'12'!L255+'13'!L255+'14'!L255+'15'!L255+'16'!L255+'17'!L255+'18'!L255+'19'!L255+'20'!L255+'21'!L255+'22'!L255+'23'!L255+'24'!L255+'25'!L255</f>
        <v>0</v>
      </c>
      <c r="L41" s="166"/>
      <c r="M41" s="90"/>
    </row>
    <row r="42" spans="2:15" x14ac:dyDescent="0.2">
      <c r="B42" s="86"/>
      <c r="C42" s="160"/>
      <c r="D42" s="162" t="s">
        <v>74</v>
      </c>
      <c r="E42" s="162"/>
      <c r="F42" s="544">
        <f>bestuur!F181+'1'!G256+'2'!G256+'3'!G256+'4'!G256+'5'!G256+'6'!G256+'7'!G256+'8'!G256+'9'!G256+'10'!G256+'11'!G256+'12'!G256+'13'!G256+'14'!G256+'15'!G256+'16'!G256+'17'!G256+'18'!G256+'19'!G256+'20'!G256+'21'!G256+'22'!G256+'23'!G256+'24'!G256+'25'!G256</f>
        <v>0</v>
      </c>
      <c r="G42" s="544">
        <f>bestuur!G181+'1'!H256+'2'!H256+'3'!H256+'4'!H256+'5'!H256+'6'!H256+'7'!H256+'8'!H256+'9'!H256+'10'!H256+'11'!H256+'12'!H256+'13'!H256+'14'!H256+'15'!H256+'16'!H256+'17'!H256+'18'!H256+'19'!H256+'20'!H256+'21'!H256+'22'!H256+'23'!H256+'24'!H256+'25'!H256</f>
        <v>0</v>
      </c>
      <c r="H42" s="544">
        <f>bestuur!H181+'1'!I256+'2'!I256+'3'!I256+'4'!I256+'5'!I256+'6'!I256+'7'!I256+'8'!I256+'9'!I256+'10'!I256+'11'!I256+'12'!I256+'13'!I256+'14'!I256+'15'!I256+'16'!I256+'17'!I256+'18'!I256+'19'!I256+'20'!I256+'21'!I256+'22'!I256+'23'!I256+'24'!I256+'25'!I256</f>
        <v>0</v>
      </c>
      <c r="I42" s="544">
        <f>bestuur!I181+'1'!J256+'2'!J256+'3'!J256+'4'!J256+'5'!J256+'6'!J256+'7'!J256+'8'!J256+'9'!J256+'10'!J256+'11'!J256+'12'!J256+'13'!J256+'14'!J256+'15'!J256+'16'!J256+'17'!J256+'18'!J256+'19'!J256+'20'!J256+'21'!J256+'22'!J256+'23'!J256+'24'!J256+'25'!J256</f>
        <v>0</v>
      </c>
      <c r="J42" s="544">
        <f>bestuur!J181+'1'!K256+'2'!K256+'3'!K256+'4'!K256+'5'!K256+'6'!K256+'7'!K256+'8'!K256+'9'!K256+'10'!K256+'11'!K256+'12'!K256+'13'!K256+'14'!K256+'15'!K256+'16'!K256+'17'!K256+'18'!K256+'19'!K256+'20'!K256+'21'!K256+'22'!K256+'23'!K256+'24'!K256+'25'!K256</f>
        <v>0</v>
      </c>
      <c r="K42" s="544">
        <f>bestuur!K181+'1'!L256+'2'!L256+'3'!L256+'4'!L256+'5'!L256+'6'!L256+'7'!L256+'8'!L256+'9'!L256+'10'!L256+'11'!L256+'12'!L256+'13'!L256+'14'!L256+'15'!L256+'16'!L256+'17'!L256+'18'!L256+'19'!L256+'20'!L256+'21'!L256+'22'!L256+'23'!L256+'24'!L256+'25'!L256</f>
        <v>0</v>
      </c>
      <c r="L42" s="166"/>
      <c r="M42" s="90"/>
    </row>
    <row r="43" spans="2:15" x14ac:dyDescent="0.2">
      <c r="B43" s="86"/>
      <c r="C43" s="160"/>
      <c r="D43" s="162" t="s">
        <v>72</v>
      </c>
      <c r="E43" s="162"/>
      <c r="F43" s="544">
        <f>bestuur!F182+'1'!G257+'2'!G257+'3'!G257+'4'!G257+'5'!G257+'6'!G257+'7'!G257+'8'!G257+'9'!G257+'10'!G257+'11'!G257+'12'!G257+'13'!G257+'14'!G257+'15'!G257+'16'!G257+'17'!G257+'18'!G257+'19'!G257+'20'!G257+'21'!G257+'22'!G257+'23'!G257+'24'!G257+'25'!G257</f>
        <v>0</v>
      </c>
      <c r="G43" s="544">
        <f>bestuur!G182+'1'!H257+'2'!H257+'3'!H257+'4'!H257+'5'!H257+'6'!H257+'7'!H257+'8'!H257+'9'!H257+'10'!H257+'11'!H257+'12'!H257+'13'!H257+'14'!H257+'15'!H257+'16'!H257+'17'!H257+'18'!H257+'19'!H257+'20'!H257+'21'!H257+'22'!H257+'23'!H257+'24'!H257+'25'!H257</f>
        <v>0</v>
      </c>
      <c r="H43" s="544">
        <f>bestuur!H182+'1'!I257+'2'!I257+'3'!I257+'4'!I257+'5'!I257+'6'!I257+'7'!I257+'8'!I257+'9'!I257+'10'!I257+'11'!I257+'12'!I257+'13'!I257+'14'!I257+'15'!I257+'16'!I257+'17'!I257+'18'!I257+'19'!I257+'20'!I257+'21'!I257+'22'!I257+'23'!I257+'24'!I257+'25'!I257</f>
        <v>0</v>
      </c>
      <c r="I43" s="544">
        <f>bestuur!I182+'1'!J257+'2'!J257+'3'!J257+'4'!J257+'5'!J257+'6'!J257+'7'!J257+'8'!J257+'9'!J257+'10'!J257+'11'!J257+'12'!J257+'13'!J257+'14'!J257+'15'!J257+'16'!J257+'17'!J257+'18'!J257+'19'!J257+'20'!J257+'21'!J257+'22'!J257+'23'!J257+'24'!J257+'25'!J257</f>
        <v>0</v>
      </c>
      <c r="J43" s="544">
        <f>bestuur!J182+'1'!K257+'2'!K257+'3'!K257+'4'!K257+'5'!K257+'6'!K257+'7'!K257+'8'!K257+'9'!K257+'10'!K257+'11'!K257+'12'!K257+'13'!K257+'14'!K257+'15'!K257+'16'!K257+'17'!K257+'18'!K257+'19'!K257+'20'!K257+'21'!K257+'22'!K257+'23'!K257+'24'!K257+'25'!K257</f>
        <v>0</v>
      </c>
      <c r="K43" s="544">
        <f>bestuur!K182+'1'!L257+'2'!L257+'3'!L257+'4'!L257+'5'!L257+'6'!L257+'7'!L257+'8'!L257+'9'!L257+'10'!L257+'11'!L257+'12'!L257+'13'!L257+'14'!L257+'15'!L257+'16'!L257+'17'!L257+'18'!L257+'19'!L257+'20'!L257+'21'!L257+'22'!L257+'23'!L257+'24'!L257+'25'!L257</f>
        <v>0</v>
      </c>
      <c r="L43" s="166"/>
      <c r="M43" s="90"/>
    </row>
    <row r="44" spans="2:15" x14ac:dyDescent="0.2">
      <c r="B44" s="86"/>
      <c r="C44" s="160"/>
      <c r="D44" s="184"/>
      <c r="E44" s="162"/>
      <c r="F44" s="657">
        <f t="shared" ref="F44" si="2">F40+F41+F42+F43</f>
        <v>0</v>
      </c>
      <c r="G44" s="657">
        <f t="shared" ref="G44:H44" si="3">G40+G41+G42+G43</f>
        <v>0</v>
      </c>
      <c r="H44" s="657">
        <f t="shared" si="3"/>
        <v>0</v>
      </c>
      <c r="I44" s="657">
        <f t="shared" ref="I44" si="4">I40+I41+I42+I43</f>
        <v>0</v>
      </c>
      <c r="J44" s="657">
        <f t="shared" ref="J44:K44" si="5">J40+J41+J42+J43</f>
        <v>0</v>
      </c>
      <c r="K44" s="657">
        <f t="shared" si="5"/>
        <v>0</v>
      </c>
      <c r="L44" s="166"/>
      <c r="M44" s="90"/>
    </row>
    <row r="45" spans="2:15" x14ac:dyDescent="0.2">
      <c r="B45" s="86"/>
      <c r="C45" s="160"/>
      <c r="D45" s="343"/>
      <c r="E45" s="206"/>
      <c r="F45" s="547"/>
      <c r="G45" s="547"/>
      <c r="H45" s="547"/>
      <c r="I45" s="547"/>
      <c r="J45" s="547"/>
      <c r="K45" s="547"/>
      <c r="L45" s="166"/>
      <c r="M45" s="90"/>
    </row>
    <row r="46" spans="2:15" x14ac:dyDescent="0.2">
      <c r="B46" s="86"/>
      <c r="C46" s="181"/>
      <c r="D46" s="175" t="s">
        <v>144</v>
      </c>
      <c r="E46" s="206"/>
      <c r="F46" s="546">
        <f t="shared" ref="F46" si="6">F38-F44</f>
        <v>0</v>
      </c>
      <c r="G46" s="546">
        <f t="shared" ref="G46:H46" si="7">G38-G44</f>
        <v>965858.03016666672</v>
      </c>
      <c r="H46" s="546">
        <f t="shared" si="7"/>
        <v>973812.52800000017</v>
      </c>
      <c r="I46" s="546">
        <f t="shared" ref="I46" si="8">I38-I44</f>
        <v>973812.52800000017</v>
      </c>
      <c r="J46" s="546">
        <f t="shared" ref="J46:K46" si="9">J38-J44</f>
        <v>973812.52800000017</v>
      </c>
      <c r="K46" s="546">
        <f t="shared" si="9"/>
        <v>973812.52800000017</v>
      </c>
      <c r="L46" s="166"/>
      <c r="M46" s="90"/>
    </row>
    <row r="47" spans="2:15" x14ac:dyDescent="0.2">
      <c r="B47" s="86"/>
      <c r="C47" s="156"/>
      <c r="D47" s="199"/>
      <c r="E47" s="278"/>
      <c r="F47" s="548"/>
      <c r="G47" s="548"/>
      <c r="H47" s="548"/>
      <c r="I47" s="548"/>
      <c r="J47" s="548"/>
      <c r="K47" s="548"/>
      <c r="L47" s="281"/>
      <c r="M47" s="90"/>
    </row>
    <row r="48" spans="2:15" x14ac:dyDescent="0.2">
      <c r="B48" s="86"/>
      <c r="C48" s="160"/>
      <c r="D48" s="175" t="s">
        <v>102</v>
      </c>
      <c r="E48" s="206"/>
      <c r="F48" s="549"/>
      <c r="G48" s="549"/>
      <c r="H48" s="549"/>
      <c r="I48" s="549"/>
      <c r="J48" s="549"/>
      <c r="K48" s="549"/>
      <c r="L48" s="208"/>
      <c r="M48" s="90"/>
    </row>
    <row r="49" spans="2:13" x14ac:dyDescent="0.2">
      <c r="B49" s="86"/>
      <c r="C49" s="160"/>
      <c r="D49" s="161" t="s">
        <v>103</v>
      </c>
      <c r="E49" s="206"/>
      <c r="F49" s="544">
        <f>bestuur!F191+'1'!G266+'2'!G266+'3'!G266+'4'!G266+'5'!G266+'6'!G266+'7'!G266+'8'!G266+'9'!G266+'10'!G266+'11'!G266+'12'!G266+'13'!G266+'14'!G266+'15'!G266+'16'!G266+'17'!G266+'18'!G266+'19'!G266+'20'!G266+'21'!G266+'22'!G266+'23'!G266+'24'!G266+'25'!G266</f>
        <v>0</v>
      </c>
      <c r="G49" s="544">
        <f>bestuur!G191+'1'!H266+'2'!H266+'3'!H266+'4'!H266+'5'!H266+'6'!H266+'7'!H266+'8'!H266+'9'!H266+'10'!H266+'11'!H266+'12'!H266+'13'!H266+'14'!H266+'15'!H266+'16'!H266+'17'!H266+'18'!H266+'19'!H266+'20'!H266+'21'!H266+'22'!H266+'23'!H266+'24'!H266+'25'!H266</f>
        <v>0</v>
      </c>
      <c r="H49" s="544">
        <f>bestuur!H191+'1'!I266+'2'!I266+'3'!I266+'4'!I266+'5'!I266+'6'!I266+'7'!I266+'8'!I266+'9'!I266+'10'!I266+'11'!I266+'12'!I266+'13'!I266+'14'!I266+'15'!I266+'16'!I266+'17'!I266+'18'!I266+'19'!I266+'20'!I266+'21'!I266+'22'!I266+'23'!I266+'24'!I266+'25'!I266</f>
        <v>0</v>
      </c>
      <c r="I49" s="544">
        <f>bestuur!I191+'1'!J266+'2'!J266+'3'!J266+'4'!J266+'5'!J266+'6'!J266+'7'!J266+'8'!J266+'9'!J266+'10'!J266+'11'!J266+'12'!J266+'13'!J266+'14'!J266+'15'!J266+'16'!J266+'17'!J266+'18'!J266+'19'!J266+'20'!J266+'21'!J266+'22'!J266+'23'!J266+'24'!J266+'25'!J266</f>
        <v>0</v>
      </c>
      <c r="J49" s="544">
        <f>bestuur!J191+'1'!K266+'2'!K266+'3'!K266+'4'!K266+'5'!K266+'6'!K266+'7'!K266+'8'!K266+'9'!K266+'10'!K266+'11'!K266+'12'!K266+'13'!K266+'14'!K266+'15'!K266+'16'!K266+'17'!K266+'18'!K266+'19'!K266+'20'!K266+'21'!K266+'22'!K266+'23'!K266+'24'!K266+'25'!K266</f>
        <v>0</v>
      </c>
      <c r="K49" s="544">
        <f>bestuur!K191+'1'!L266+'2'!L266+'3'!L266+'4'!L266+'5'!L266+'6'!L266+'7'!L266+'8'!L266+'9'!L266+'10'!L266+'11'!L266+'12'!L266+'13'!L266+'14'!L266+'15'!L266+'16'!L266+'17'!L266+'18'!L266+'19'!L266+'20'!L266+'21'!L266+'22'!L266+'23'!L266+'24'!L266+'25'!L266</f>
        <v>0</v>
      </c>
      <c r="L49" s="208"/>
      <c r="M49" s="90"/>
    </row>
    <row r="50" spans="2:13" x14ac:dyDescent="0.2">
      <c r="B50" s="86"/>
      <c r="C50" s="160"/>
      <c r="D50" s="161" t="s">
        <v>104</v>
      </c>
      <c r="E50" s="206"/>
      <c r="F50" s="544">
        <f>bestuur!F192+'1'!G267+'2'!G267+'3'!G267+'4'!G267+'5'!G267+'6'!G267+'7'!G267+'8'!G267+'9'!G267+'10'!G267+'11'!G267+'12'!G267+'13'!G267+'14'!G267+'15'!G267+'16'!G267+'17'!G267+'18'!G267+'19'!G267+'20'!G267+'21'!G267+'22'!G267+'23'!G267+'24'!G267+'25'!G267</f>
        <v>0</v>
      </c>
      <c r="G50" s="544">
        <f>bestuur!L192+'1'!H267+'2'!H267+'3'!H267+'4'!H267+'5'!H267+'6'!H267+'7'!H267+'8'!H267+'9'!H267+'10'!H267+'11'!H267+'12'!H267+'13'!H267+'14'!H267+'15'!H267+'16'!H267+'17'!H267+'18'!H267+'19'!H267+'20'!H267+'21'!H267+'22'!H267+'23'!H267+'24'!H267+'25'!H267</f>
        <v>0</v>
      </c>
      <c r="H50" s="544">
        <f>bestuur!M192+'1'!I267+'2'!I267+'3'!I267+'4'!I267+'5'!I267+'6'!I267+'7'!I267+'8'!I267+'9'!I267+'10'!I267+'11'!I267+'12'!I267+'13'!I267+'14'!I267+'15'!I267+'16'!I267+'17'!I267+'18'!I267+'19'!I267+'20'!I267+'21'!I267+'22'!I267+'23'!I267+'24'!I267+'25'!I267</f>
        <v>0</v>
      </c>
      <c r="I50" s="544">
        <f>bestuur!N192+'1'!J267+'2'!J267+'3'!J267+'4'!J267+'5'!J267+'6'!J267+'7'!J267+'8'!J267+'9'!J267+'10'!J267+'11'!J267+'12'!J267+'13'!J267+'14'!J267+'15'!J267+'16'!J267+'17'!J267+'18'!J267+'19'!J267+'20'!J267+'21'!J267+'22'!J267+'23'!J267+'24'!J267+'25'!J267</f>
        <v>0</v>
      </c>
      <c r="J50" s="544">
        <f>bestuur!O192+'1'!K267+'2'!K267+'3'!K267+'4'!K267+'5'!K267+'6'!K267+'7'!K267+'8'!K267+'9'!K267+'10'!K267+'11'!K267+'12'!K267+'13'!K267+'14'!K267+'15'!K267+'16'!K267+'17'!K267+'18'!K267+'19'!K267+'20'!K267+'21'!K267+'22'!K267+'23'!K267+'24'!K267+'25'!K267</f>
        <v>0</v>
      </c>
      <c r="K50" s="544">
        <f>bestuur!P192+'1'!L267+'2'!L267+'3'!L267+'4'!L267+'5'!L267+'6'!L267+'7'!L267+'8'!L267+'9'!L267+'10'!L267+'11'!L267+'12'!L267+'13'!L267+'14'!L267+'15'!L267+'16'!L267+'17'!L267+'18'!L267+'19'!L267+'20'!L267+'21'!L267+'22'!L267+'23'!L267+'24'!L267+'25'!L267</f>
        <v>0</v>
      </c>
      <c r="L50" s="208"/>
      <c r="M50" s="90"/>
    </row>
    <row r="51" spans="2:13" x14ac:dyDescent="0.2">
      <c r="B51" s="86"/>
      <c r="C51" s="181"/>
      <c r="D51" s="175"/>
      <c r="E51" s="184"/>
      <c r="F51" s="546">
        <f t="shared" ref="F51:J51" si="10">F49-F50</f>
        <v>0</v>
      </c>
      <c r="G51" s="546">
        <f t="shared" si="10"/>
        <v>0</v>
      </c>
      <c r="H51" s="546">
        <f t="shared" si="10"/>
        <v>0</v>
      </c>
      <c r="I51" s="546">
        <f t="shared" si="10"/>
        <v>0</v>
      </c>
      <c r="J51" s="546">
        <f t="shared" si="10"/>
        <v>0</v>
      </c>
      <c r="K51" s="546">
        <f t="shared" ref="K51" si="11">K49-K50</f>
        <v>0</v>
      </c>
      <c r="L51" s="261"/>
      <c r="M51" s="90"/>
    </row>
    <row r="52" spans="2:13" x14ac:dyDescent="0.2">
      <c r="B52" s="86"/>
      <c r="C52" s="156"/>
      <c r="D52" s="199"/>
      <c r="E52" s="278"/>
      <c r="F52" s="548"/>
      <c r="G52" s="548"/>
      <c r="H52" s="548"/>
      <c r="I52" s="548"/>
      <c r="J52" s="548"/>
      <c r="K52" s="548"/>
      <c r="L52" s="281"/>
      <c r="M52" s="90"/>
    </row>
    <row r="53" spans="2:13" x14ac:dyDescent="0.2">
      <c r="B53" s="86"/>
      <c r="C53" s="181"/>
      <c r="D53" s="175" t="s">
        <v>145</v>
      </c>
      <c r="E53" s="184"/>
      <c r="F53" s="546">
        <f t="shared" ref="F53:J53" si="12">F46+F51</f>
        <v>0</v>
      </c>
      <c r="G53" s="546">
        <f t="shared" si="12"/>
        <v>965858.03016666672</v>
      </c>
      <c r="H53" s="546">
        <f t="shared" si="12"/>
        <v>973812.52800000017</v>
      </c>
      <c r="I53" s="546">
        <f t="shared" si="12"/>
        <v>973812.52800000017</v>
      </c>
      <c r="J53" s="546">
        <f t="shared" si="12"/>
        <v>973812.52800000017</v>
      </c>
      <c r="K53" s="546">
        <f t="shared" ref="K53" si="13">K46+K51</f>
        <v>973812.52800000017</v>
      </c>
      <c r="L53" s="261"/>
      <c r="M53" s="90"/>
    </row>
    <row r="54" spans="2:13" x14ac:dyDescent="0.2">
      <c r="B54" s="86"/>
      <c r="C54" s="160"/>
      <c r="D54" s="709" t="s">
        <v>160</v>
      </c>
      <c r="E54" s="667"/>
      <c r="F54" s="710" t="e">
        <f>F53/F38+F49</f>
        <v>#DIV/0!</v>
      </c>
      <c r="G54" s="710">
        <f t="shared" ref="G54:J54" si="14">G53/G38+G49</f>
        <v>1</v>
      </c>
      <c r="H54" s="710">
        <f t="shared" si="14"/>
        <v>1</v>
      </c>
      <c r="I54" s="710">
        <f t="shared" si="14"/>
        <v>1</v>
      </c>
      <c r="J54" s="710">
        <f t="shared" si="14"/>
        <v>1</v>
      </c>
      <c r="K54" s="710">
        <f t="shared" ref="K54" si="15">K53/K38+K49</f>
        <v>1</v>
      </c>
      <c r="L54" s="208"/>
      <c r="M54" s="90"/>
    </row>
    <row r="55" spans="2:13" x14ac:dyDescent="0.2">
      <c r="B55" s="86"/>
      <c r="C55" s="195"/>
      <c r="D55" s="196"/>
      <c r="E55" s="263"/>
      <c r="F55" s="550"/>
      <c r="G55" s="550"/>
      <c r="H55" s="550"/>
      <c r="I55" s="550"/>
      <c r="J55" s="550"/>
      <c r="K55" s="550"/>
      <c r="L55" s="283"/>
      <c r="M55" s="90"/>
    </row>
    <row r="56" spans="2:13" x14ac:dyDescent="0.2">
      <c r="B56" s="86"/>
      <c r="C56" s="87"/>
      <c r="D56" s="101"/>
      <c r="E56" s="105"/>
      <c r="F56" s="541"/>
      <c r="G56" s="541"/>
      <c r="H56" s="541"/>
      <c r="I56" s="541"/>
      <c r="J56" s="541"/>
      <c r="K56" s="541"/>
      <c r="L56" s="87"/>
      <c r="M56" s="90"/>
    </row>
    <row r="57" spans="2:13" x14ac:dyDescent="0.2">
      <c r="B57" s="86"/>
      <c r="D57" s="72"/>
      <c r="E57" s="75"/>
      <c r="F57" s="552"/>
      <c r="G57" s="552"/>
      <c r="H57" s="552"/>
      <c r="I57" s="552"/>
      <c r="J57" s="552"/>
      <c r="K57" s="552"/>
      <c r="M57" s="90"/>
    </row>
    <row r="58" spans="2:13" x14ac:dyDescent="0.2">
      <c r="B58" s="86"/>
      <c r="D58" s="666" t="s">
        <v>287</v>
      </c>
      <c r="E58" s="75"/>
      <c r="F58" s="687"/>
      <c r="G58" s="687"/>
      <c r="H58" s="687"/>
      <c r="I58" s="687"/>
      <c r="J58" s="687"/>
      <c r="K58" s="687"/>
      <c r="M58" s="90"/>
    </row>
    <row r="59" spans="2:13" x14ac:dyDescent="0.2">
      <c r="B59" s="86"/>
      <c r="D59" s="72"/>
      <c r="E59" s="75"/>
      <c r="F59" s="686">
        <f t="shared" ref="F59:J59" si="16">F33</f>
        <v>2014</v>
      </c>
      <c r="G59" s="686">
        <f t="shared" si="16"/>
        <v>2015</v>
      </c>
      <c r="H59" s="686">
        <f t="shared" si="16"/>
        <v>2016</v>
      </c>
      <c r="I59" s="686">
        <f t="shared" si="16"/>
        <v>2017</v>
      </c>
      <c r="J59" s="686">
        <f t="shared" si="16"/>
        <v>2018</v>
      </c>
      <c r="K59" s="686">
        <f t="shared" ref="K59" si="17">K33</f>
        <v>2019</v>
      </c>
      <c r="M59" s="90"/>
    </row>
    <row r="60" spans="2:13" x14ac:dyDescent="0.2">
      <c r="B60" s="86"/>
      <c r="D60" s="184" t="s">
        <v>274</v>
      </c>
      <c r="E60" s="75"/>
      <c r="F60" s="552"/>
      <c r="G60" s="552"/>
      <c r="H60" s="552"/>
      <c r="I60" s="552"/>
      <c r="J60" s="552"/>
      <c r="K60" s="552"/>
      <c r="M60" s="90"/>
    </row>
    <row r="61" spans="2:13" x14ac:dyDescent="0.2">
      <c r="B61" s="86"/>
      <c r="D61" s="162" t="s">
        <v>275</v>
      </c>
      <c r="E61" s="75"/>
      <c r="F61" s="274">
        <v>0</v>
      </c>
      <c r="G61" s="274">
        <f>F61</f>
        <v>0</v>
      </c>
      <c r="H61" s="274">
        <f>G61</f>
        <v>0</v>
      </c>
      <c r="I61" s="274">
        <f>H61</f>
        <v>0</v>
      </c>
      <c r="J61" s="274">
        <f>I61</f>
        <v>0</v>
      </c>
      <c r="K61" s="274">
        <f>J61</f>
        <v>0</v>
      </c>
      <c r="M61" s="90"/>
    </row>
    <row r="62" spans="2:13" x14ac:dyDescent="0.2">
      <c r="B62" s="86"/>
      <c r="D62" s="162" t="s">
        <v>276</v>
      </c>
      <c r="E62" s="75"/>
      <c r="F62" s="274">
        <v>0</v>
      </c>
      <c r="G62" s="519">
        <f>G82</f>
        <v>0</v>
      </c>
      <c r="H62" s="519">
        <f>H82</f>
        <v>0</v>
      </c>
      <c r="I62" s="519">
        <f>I82</f>
        <v>0</v>
      </c>
      <c r="J62" s="519">
        <f>J82</f>
        <v>0</v>
      </c>
      <c r="K62" s="519">
        <f>K82</f>
        <v>0</v>
      </c>
      <c r="M62" s="90"/>
    </row>
    <row r="63" spans="2:13" x14ac:dyDescent="0.2">
      <c r="B63" s="86"/>
      <c r="D63" s="162" t="s">
        <v>277</v>
      </c>
      <c r="E63" s="75"/>
      <c r="F63" s="274">
        <v>0</v>
      </c>
      <c r="G63" s="274">
        <f t="shared" ref="G63:K66" si="18">F63</f>
        <v>0</v>
      </c>
      <c r="H63" s="274">
        <f t="shared" si="18"/>
        <v>0</v>
      </c>
      <c r="I63" s="274">
        <f t="shared" si="18"/>
        <v>0</v>
      </c>
      <c r="J63" s="274">
        <f t="shared" si="18"/>
        <v>0</v>
      </c>
      <c r="K63" s="274">
        <f t="shared" si="18"/>
        <v>0</v>
      </c>
      <c r="M63" s="90"/>
    </row>
    <row r="64" spans="2:13" x14ac:dyDescent="0.2">
      <c r="B64" s="86"/>
      <c r="D64" s="162" t="s">
        <v>278</v>
      </c>
      <c r="E64" s="75"/>
      <c r="F64" s="274">
        <v>0</v>
      </c>
      <c r="G64" s="274">
        <f t="shared" si="18"/>
        <v>0</v>
      </c>
      <c r="H64" s="274">
        <f t="shared" si="18"/>
        <v>0</v>
      </c>
      <c r="I64" s="274">
        <f t="shared" si="18"/>
        <v>0</v>
      </c>
      <c r="J64" s="274">
        <f t="shared" si="18"/>
        <v>0</v>
      </c>
      <c r="K64" s="274">
        <f t="shared" si="18"/>
        <v>0</v>
      </c>
      <c r="M64" s="90"/>
    </row>
    <row r="65" spans="2:13" x14ac:dyDescent="0.2">
      <c r="B65" s="86"/>
      <c r="D65" s="162" t="s">
        <v>279</v>
      </c>
      <c r="E65" s="75"/>
      <c r="F65" s="274">
        <v>0</v>
      </c>
      <c r="G65" s="274">
        <f t="shared" si="18"/>
        <v>0</v>
      </c>
      <c r="H65" s="274">
        <f t="shared" si="18"/>
        <v>0</v>
      </c>
      <c r="I65" s="274">
        <f t="shared" si="18"/>
        <v>0</v>
      </c>
      <c r="J65" s="274">
        <f t="shared" si="18"/>
        <v>0</v>
      </c>
      <c r="K65" s="274">
        <f t="shared" si="18"/>
        <v>0</v>
      </c>
      <c r="M65" s="90"/>
    </row>
    <row r="66" spans="2:13" x14ac:dyDescent="0.2">
      <c r="B66" s="86"/>
      <c r="D66" s="162" t="s">
        <v>280</v>
      </c>
      <c r="E66" s="75"/>
      <c r="F66" s="274">
        <v>0</v>
      </c>
      <c r="G66" s="274">
        <f t="shared" si="18"/>
        <v>0</v>
      </c>
      <c r="H66" s="274">
        <f t="shared" si="18"/>
        <v>0</v>
      </c>
      <c r="I66" s="274">
        <f t="shared" si="18"/>
        <v>0</v>
      </c>
      <c r="J66" s="274">
        <f t="shared" si="18"/>
        <v>0</v>
      </c>
      <c r="K66" s="274">
        <f t="shared" si="18"/>
        <v>0</v>
      </c>
      <c r="M66" s="90"/>
    </row>
    <row r="67" spans="2:13" x14ac:dyDescent="0.2">
      <c r="B67" s="86"/>
      <c r="D67" s="162" t="s">
        <v>281</v>
      </c>
      <c r="E67" s="75"/>
      <c r="F67" s="274">
        <v>0</v>
      </c>
      <c r="G67" s="519">
        <f>G74-(SUM(G61:G66))</f>
        <v>965858.03016666672</v>
      </c>
      <c r="H67" s="519">
        <f>H74-(SUM(H61:H66))</f>
        <v>1939670.5581666669</v>
      </c>
      <c r="I67" s="519">
        <f>I74-(SUM(I61:I66))</f>
        <v>2913483.0861666668</v>
      </c>
      <c r="J67" s="519">
        <f>J74-(SUM(J61:J66))</f>
        <v>3887295.6141666668</v>
      </c>
      <c r="K67" s="519">
        <f>K74-(SUM(K61:K66))</f>
        <v>4861108.1421666667</v>
      </c>
      <c r="M67" s="90"/>
    </row>
    <row r="68" spans="2:13" x14ac:dyDescent="0.2">
      <c r="B68" s="86"/>
      <c r="D68" s="671"/>
      <c r="E68" s="75"/>
      <c r="F68" s="546">
        <f t="shared" ref="F68:J68" si="19">SUM(F61:F67)</f>
        <v>0</v>
      </c>
      <c r="G68" s="546">
        <f t="shared" si="19"/>
        <v>965858.03016666672</v>
      </c>
      <c r="H68" s="546">
        <f t="shared" si="19"/>
        <v>1939670.5581666669</v>
      </c>
      <c r="I68" s="546">
        <f t="shared" si="19"/>
        <v>2913483.0861666668</v>
      </c>
      <c r="J68" s="546">
        <f t="shared" si="19"/>
        <v>3887295.6141666668</v>
      </c>
      <c r="K68" s="546">
        <f t="shared" ref="K68" si="20">SUM(K61:K67)</f>
        <v>4861108.1421666667</v>
      </c>
      <c r="M68" s="90"/>
    </row>
    <row r="69" spans="2:13" x14ac:dyDescent="0.2">
      <c r="B69" s="86"/>
      <c r="D69" s="184" t="s">
        <v>282</v>
      </c>
      <c r="E69" s="75"/>
      <c r="F69" s="163"/>
      <c r="G69" s="696"/>
      <c r="H69" s="696"/>
      <c r="I69" s="696"/>
      <c r="J69" s="696"/>
      <c r="K69" s="696"/>
      <c r="M69" s="90"/>
    </row>
    <row r="70" spans="2:13" x14ac:dyDescent="0.2">
      <c r="B70" s="86"/>
      <c r="D70" s="162" t="s">
        <v>283</v>
      </c>
      <c r="E70" s="75"/>
      <c r="F70" s="274">
        <v>0</v>
      </c>
      <c r="G70" s="519">
        <f>F70+G53</f>
        <v>965858.03016666672</v>
      </c>
      <c r="H70" s="519">
        <f>G70+H53</f>
        <v>1939670.5581666669</v>
      </c>
      <c r="I70" s="519">
        <f>H70+I53</f>
        <v>2913483.0861666668</v>
      </c>
      <c r="J70" s="519">
        <f>I70+J53</f>
        <v>3887295.6141666668</v>
      </c>
      <c r="K70" s="519">
        <f>J70+K53</f>
        <v>4861108.1421666667</v>
      </c>
      <c r="M70" s="90"/>
    </row>
    <row r="71" spans="2:13" x14ac:dyDescent="0.2">
      <c r="B71" s="86"/>
      <c r="D71" s="162" t="s">
        <v>284</v>
      </c>
      <c r="E71" s="75"/>
      <c r="F71" s="274">
        <v>0</v>
      </c>
      <c r="G71" s="519">
        <f>G91</f>
        <v>0</v>
      </c>
      <c r="H71" s="519">
        <f>H91</f>
        <v>0</v>
      </c>
      <c r="I71" s="519">
        <f>I91</f>
        <v>0</v>
      </c>
      <c r="J71" s="519">
        <f>J91</f>
        <v>0</v>
      </c>
      <c r="K71" s="519">
        <f>K91</f>
        <v>0</v>
      </c>
      <c r="M71" s="90"/>
    </row>
    <row r="72" spans="2:13" x14ac:dyDescent="0.2">
      <c r="B72" s="86"/>
      <c r="D72" s="162" t="s">
        <v>285</v>
      </c>
      <c r="E72" s="75"/>
      <c r="F72" s="274">
        <v>0</v>
      </c>
      <c r="G72" s="274">
        <f t="shared" ref="G72:K73" si="21">F72</f>
        <v>0</v>
      </c>
      <c r="H72" s="274">
        <f t="shared" si="21"/>
        <v>0</v>
      </c>
      <c r="I72" s="274">
        <f t="shared" si="21"/>
        <v>0</v>
      </c>
      <c r="J72" s="274">
        <f t="shared" si="21"/>
        <v>0</v>
      </c>
      <c r="K72" s="274">
        <f t="shared" si="21"/>
        <v>0</v>
      </c>
      <c r="M72" s="90"/>
    </row>
    <row r="73" spans="2:13" x14ac:dyDescent="0.2">
      <c r="B73" s="86"/>
      <c r="D73" s="162" t="s">
        <v>286</v>
      </c>
      <c r="E73" s="75"/>
      <c r="F73" s="274">
        <v>0</v>
      </c>
      <c r="G73" s="274">
        <f t="shared" si="21"/>
        <v>0</v>
      </c>
      <c r="H73" s="274">
        <f t="shared" si="21"/>
        <v>0</v>
      </c>
      <c r="I73" s="274">
        <f t="shared" si="21"/>
        <v>0</v>
      </c>
      <c r="J73" s="274">
        <f t="shared" si="21"/>
        <v>0</v>
      </c>
      <c r="K73" s="274">
        <f t="shared" si="21"/>
        <v>0</v>
      </c>
      <c r="M73" s="90"/>
    </row>
    <row r="74" spans="2:13" x14ac:dyDescent="0.2">
      <c r="B74" s="86"/>
      <c r="D74" s="671"/>
      <c r="E74" s="75"/>
      <c r="F74" s="546">
        <f t="shared" ref="F74:J74" si="22">SUM(F70:F73)</f>
        <v>0</v>
      </c>
      <c r="G74" s="546">
        <f t="shared" si="22"/>
        <v>965858.03016666672</v>
      </c>
      <c r="H74" s="546">
        <f t="shared" si="22"/>
        <v>1939670.5581666669</v>
      </c>
      <c r="I74" s="546">
        <f t="shared" si="22"/>
        <v>2913483.0861666668</v>
      </c>
      <c r="J74" s="546">
        <f t="shared" si="22"/>
        <v>3887295.6141666668</v>
      </c>
      <c r="K74" s="546">
        <f t="shared" ref="K74" si="23">SUM(K70:K73)</f>
        <v>4861108.1421666667</v>
      </c>
      <c r="M74" s="90"/>
    </row>
    <row r="75" spans="2:13" x14ac:dyDescent="0.2">
      <c r="B75" s="86"/>
      <c r="D75" s="72"/>
      <c r="E75" s="75"/>
      <c r="F75" s="552"/>
      <c r="G75" s="552"/>
      <c r="H75" s="552"/>
      <c r="I75" s="552"/>
      <c r="J75" s="552"/>
      <c r="K75" s="552"/>
      <c r="M75" s="90"/>
    </row>
    <row r="76" spans="2:13" x14ac:dyDescent="0.2">
      <c r="B76" s="86"/>
      <c r="D76" s="72"/>
      <c r="E76" s="75"/>
      <c r="F76" s="552"/>
      <c r="G76" s="552"/>
      <c r="H76" s="552"/>
      <c r="I76" s="552"/>
      <c r="J76" s="552"/>
      <c r="K76" s="552"/>
      <c r="M76" s="90"/>
    </row>
    <row r="77" spans="2:13" x14ac:dyDescent="0.2">
      <c r="B77" s="86"/>
      <c r="C77" s="703"/>
      <c r="D77" s="782" t="s">
        <v>288</v>
      </c>
      <c r="E77" s="704"/>
      <c r="F77" s="705"/>
      <c r="G77" s="706">
        <f>G59</f>
        <v>2015</v>
      </c>
      <c r="H77" s="706">
        <f>H59</f>
        <v>2016</v>
      </c>
      <c r="I77" s="706">
        <f>I59</f>
        <v>2017</v>
      </c>
      <c r="J77" s="706">
        <f>J59</f>
        <v>2018</v>
      </c>
      <c r="K77" s="706">
        <f>K59</f>
        <v>2019</v>
      </c>
      <c r="M77" s="90"/>
    </row>
    <row r="78" spans="2:13" x14ac:dyDescent="0.2">
      <c r="B78" s="86"/>
      <c r="C78" s="698"/>
      <c r="D78" s="783"/>
      <c r="E78" s="697"/>
      <c r="F78" s="705"/>
      <c r="G78" s="698"/>
      <c r="H78" s="698"/>
      <c r="I78" s="698"/>
      <c r="J78" s="698"/>
      <c r="K78" s="698"/>
      <c r="M78" s="90"/>
    </row>
    <row r="79" spans="2:13" x14ac:dyDescent="0.2">
      <c r="B79" s="86"/>
      <c r="C79" s="707"/>
      <c r="D79" s="784" t="s">
        <v>289</v>
      </c>
      <c r="E79" s="697"/>
      <c r="F79" s="705"/>
      <c r="G79" s="777">
        <f>F82</f>
        <v>0</v>
      </c>
      <c r="H79" s="777">
        <f>G82</f>
        <v>0</v>
      </c>
      <c r="I79" s="777">
        <f>H82</f>
        <v>0</v>
      </c>
      <c r="J79" s="777">
        <f>I82</f>
        <v>0</v>
      </c>
      <c r="K79" s="777">
        <f>J82</f>
        <v>0</v>
      </c>
      <c r="M79" s="90"/>
    </row>
    <row r="80" spans="2:13" x14ac:dyDescent="0.2">
      <c r="B80" s="86"/>
      <c r="C80" s="700"/>
      <c r="D80" s="785" t="s">
        <v>290</v>
      </c>
      <c r="E80" s="697"/>
      <c r="F80" s="705"/>
      <c r="G80" s="778">
        <f>F80</f>
        <v>0</v>
      </c>
      <c r="H80" s="778">
        <f t="shared" ref="H80:K80" si="24">G80</f>
        <v>0</v>
      </c>
      <c r="I80" s="778">
        <f t="shared" si="24"/>
        <v>0</v>
      </c>
      <c r="J80" s="778">
        <f t="shared" si="24"/>
        <v>0</v>
      </c>
      <c r="K80" s="778">
        <f t="shared" si="24"/>
        <v>0</v>
      </c>
      <c r="M80" s="90"/>
    </row>
    <row r="81" spans="2:15" x14ac:dyDescent="0.2">
      <c r="B81" s="86"/>
      <c r="C81" s="701"/>
      <c r="D81" s="786" t="s">
        <v>291</v>
      </c>
      <c r="E81" s="697"/>
      <c r="F81" s="705"/>
      <c r="G81" s="779">
        <f>G43</f>
        <v>0</v>
      </c>
      <c r="H81" s="779">
        <f>H43</f>
        <v>0</v>
      </c>
      <c r="I81" s="779">
        <f>I43</f>
        <v>0</v>
      </c>
      <c r="J81" s="779">
        <f>J43</f>
        <v>0</v>
      </c>
      <c r="K81" s="779">
        <f>K43</f>
        <v>0</v>
      </c>
      <c r="M81" s="90"/>
    </row>
    <row r="82" spans="2:15" x14ac:dyDescent="0.2">
      <c r="B82" s="86"/>
      <c r="C82" s="699"/>
      <c r="D82" s="787" t="s">
        <v>292</v>
      </c>
      <c r="E82" s="697"/>
      <c r="F82" s="705"/>
      <c r="G82" s="780">
        <f>SUM(G79:G80)-G81</f>
        <v>0</v>
      </c>
      <c r="H82" s="780">
        <f>SUM(H79:H80)-H81</f>
        <v>0</v>
      </c>
      <c r="I82" s="780">
        <f>SUM(I79:I80)-I81</f>
        <v>0</v>
      </c>
      <c r="J82" s="780">
        <f>SUM(J79:J80)-J81</f>
        <v>0</v>
      </c>
      <c r="K82" s="780">
        <f>SUM(K79:K80)-K81</f>
        <v>0</v>
      </c>
      <c r="M82" s="90"/>
    </row>
    <row r="83" spans="2:15" x14ac:dyDescent="0.2">
      <c r="B83" s="86"/>
      <c r="C83" s="702"/>
      <c r="D83" s="788"/>
      <c r="E83" s="697"/>
      <c r="F83" s="705"/>
      <c r="G83" s="781"/>
      <c r="H83" s="781"/>
      <c r="I83" s="781"/>
      <c r="J83" s="781"/>
      <c r="K83" s="781"/>
      <c r="M83" s="90"/>
    </row>
    <row r="84" spans="2:15" x14ac:dyDescent="0.2">
      <c r="B84" s="86"/>
      <c r="C84" s="707"/>
      <c r="D84" s="784" t="s">
        <v>293</v>
      </c>
      <c r="E84" s="697"/>
      <c r="F84" s="705"/>
      <c r="G84" s="777">
        <f>F91</f>
        <v>0</v>
      </c>
      <c r="H84" s="777">
        <f>G91</f>
        <v>0</v>
      </c>
      <c r="I84" s="777">
        <f>H91</f>
        <v>0</v>
      </c>
      <c r="J84" s="777">
        <f>I91</f>
        <v>0</v>
      </c>
      <c r="K84" s="777">
        <f>J91</f>
        <v>0</v>
      </c>
      <c r="M84" s="90"/>
    </row>
    <row r="85" spans="2:15" x14ac:dyDescent="0.2">
      <c r="B85" s="86"/>
      <c r="C85" s="700"/>
      <c r="D85" s="785" t="s">
        <v>294</v>
      </c>
      <c r="E85" s="697"/>
      <c r="F85" s="705"/>
      <c r="G85" s="778">
        <f t="shared" ref="G85:K90" si="25">F85</f>
        <v>0</v>
      </c>
      <c r="H85" s="778">
        <f t="shared" si="25"/>
        <v>0</v>
      </c>
      <c r="I85" s="778">
        <f t="shared" si="25"/>
        <v>0</v>
      </c>
      <c r="J85" s="778">
        <f t="shared" si="25"/>
        <v>0</v>
      </c>
      <c r="K85" s="778">
        <f t="shared" si="25"/>
        <v>0</v>
      </c>
      <c r="M85" s="90"/>
    </row>
    <row r="86" spans="2:15" x14ac:dyDescent="0.2">
      <c r="B86" s="86"/>
      <c r="C86" s="700"/>
      <c r="D86" s="785" t="s">
        <v>296</v>
      </c>
      <c r="E86" s="697"/>
      <c r="F86" s="705"/>
      <c r="G86" s="778">
        <f t="shared" ref="G86:K87" si="26">F86</f>
        <v>0</v>
      </c>
      <c r="H86" s="778">
        <f t="shared" si="26"/>
        <v>0</v>
      </c>
      <c r="I86" s="778">
        <f t="shared" si="26"/>
        <v>0</v>
      </c>
      <c r="J86" s="778">
        <f t="shared" si="26"/>
        <v>0</v>
      </c>
      <c r="K86" s="778">
        <f t="shared" si="26"/>
        <v>0</v>
      </c>
      <c r="M86" s="90"/>
    </row>
    <row r="87" spans="2:15" x14ac:dyDescent="0.2">
      <c r="B87" s="86"/>
      <c r="C87" s="700"/>
      <c r="D87" s="785" t="s">
        <v>298</v>
      </c>
      <c r="E87" s="697"/>
      <c r="F87" s="705"/>
      <c r="G87" s="778">
        <f t="shared" si="26"/>
        <v>0</v>
      </c>
      <c r="H87" s="778">
        <f t="shared" si="26"/>
        <v>0</v>
      </c>
      <c r="I87" s="778">
        <f t="shared" si="26"/>
        <v>0</v>
      </c>
      <c r="J87" s="778">
        <f t="shared" si="26"/>
        <v>0</v>
      </c>
      <c r="K87" s="778">
        <f t="shared" si="26"/>
        <v>0</v>
      </c>
      <c r="M87" s="90"/>
    </row>
    <row r="88" spans="2:15" x14ac:dyDescent="0.2">
      <c r="B88" s="86"/>
      <c r="C88" s="701"/>
      <c r="D88" s="786" t="s">
        <v>295</v>
      </c>
      <c r="E88" s="697"/>
      <c r="F88" s="705"/>
      <c r="G88" s="778">
        <f t="shared" si="25"/>
        <v>0</v>
      </c>
      <c r="H88" s="778">
        <f t="shared" si="25"/>
        <v>0</v>
      </c>
      <c r="I88" s="778">
        <f t="shared" si="25"/>
        <v>0</v>
      </c>
      <c r="J88" s="778">
        <f t="shared" si="25"/>
        <v>0</v>
      </c>
      <c r="K88" s="778">
        <f t="shared" si="25"/>
        <v>0</v>
      </c>
      <c r="M88" s="90"/>
    </row>
    <row r="89" spans="2:15" x14ac:dyDescent="0.2">
      <c r="B89" s="86"/>
      <c r="C89" s="701"/>
      <c r="D89" s="786" t="s">
        <v>297</v>
      </c>
      <c r="E89" s="697"/>
      <c r="F89" s="705"/>
      <c r="G89" s="778">
        <f t="shared" si="25"/>
        <v>0</v>
      </c>
      <c r="H89" s="778">
        <f t="shared" si="25"/>
        <v>0</v>
      </c>
      <c r="I89" s="778">
        <f t="shared" si="25"/>
        <v>0</v>
      </c>
      <c r="J89" s="778">
        <f t="shared" si="25"/>
        <v>0</v>
      </c>
      <c r="K89" s="778">
        <f t="shared" si="25"/>
        <v>0</v>
      </c>
      <c r="M89" s="90"/>
    </row>
    <row r="90" spans="2:15" x14ac:dyDescent="0.2">
      <c r="B90" s="86"/>
      <c r="C90" s="701"/>
      <c r="D90" s="786" t="s">
        <v>299</v>
      </c>
      <c r="E90" s="697"/>
      <c r="F90" s="705"/>
      <c r="G90" s="778">
        <f t="shared" si="25"/>
        <v>0</v>
      </c>
      <c r="H90" s="778">
        <f t="shared" si="25"/>
        <v>0</v>
      </c>
      <c r="I90" s="778">
        <f t="shared" si="25"/>
        <v>0</v>
      </c>
      <c r="J90" s="778">
        <f t="shared" si="25"/>
        <v>0</v>
      </c>
      <c r="K90" s="778">
        <f t="shared" si="25"/>
        <v>0</v>
      </c>
      <c r="M90" s="90"/>
    </row>
    <row r="91" spans="2:15" x14ac:dyDescent="0.2">
      <c r="B91" s="86"/>
      <c r="C91" s="708"/>
      <c r="D91" s="789" t="s">
        <v>292</v>
      </c>
      <c r="E91" s="697"/>
      <c r="F91" s="705"/>
      <c r="G91" s="780">
        <f>G84+G85+G86+G87-G88-G89-G90</f>
        <v>0</v>
      </c>
      <c r="H91" s="780">
        <f>H84+H85+H86+H87-H88-H89-H90</f>
        <v>0</v>
      </c>
      <c r="I91" s="780">
        <f>I84+I85+I86+I87-I88-I89-I90</f>
        <v>0</v>
      </c>
      <c r="J91" s="780">
        <f>J84+J85+J86+J87-J88-J89-J90</f>
        <v>0</v>
      </c>
      <c r="K91" s="780">
        <f>K84+K85+K86+K87-K88-K89-K90</f>
        <v>0</v>
      </c>
      <c r="M91" s="90"/>
    </row>
    <row r="92" spans="2:15" x14ac:dyDescent="0.2">
      <c r="B92" s="86"/>
      <c r="D92" s="72"/>
      <c r="E92" s="75"/>
      <c r="F92" s="552"/>
      <c r="G92" s="552"/>
      <c r="H92" s="552"/>
      <c r="I92" s="552"/>
      <c r="J92" s="552"/>
      <c r="K92" s="552"/>
      <c r="M92" s="90"/>
    </row>
    <row r="93" spans="2:15" x14ac:dyDescent="0.2">
      <c r="B93" s="86"/>
      <c r="C93" s="87"/>
      <c r="D93" s="101"/>
      <c r="E93" s="105"/>
      <c r="F93" s="541"/>
      <c r="G93" s="541"/>
      <c r="H93" s="541"/>
      <c r="I93" s="541"/>
      <c r="J93" s="541"/>
      <c r="K93" s="541"/>
      <c r="L93" s="87"/>
      <c r="M93" s="90"/>
    </row>
    <row r="94" spans="2:15" x14ac:dyDescent="0.2">
      <c r="B94" s="335"/>
      <c r="C94" s="336"/>
      <c r="D94" s="337"/>
      <c r="E94" s="337"/>
      <c r="F94" s="551"/>
      <c r="G94" s="551"/>
      <c r="H94" s="551"/>
      <c r="I94" s="551"/>
      <c r="J94" s="551"/>
      <c r="K94" s="551"/>
      <c r="L94" s="113" t="s">
        <v>186</v>
      </c>
      <c r="M94" s="338"/>
      <c r="O94" s="329"/>
    </row>
    <row r="95" spans="2:15" x14ac:dyDescent="0.2">
      <c r="D95" s="72"/>
      <c r="E95" s="75"/>
      <c r="F95" s="552"/>
      <c r="G95" s="552"/>
      <c r="H95" s="552"/>
      <c r="I95" s="552"/>
      <c r="J95" s="552"/>
      <c r="K95" s="552"/>
      <c r="O95" s="67"/>
    </row>
    <row r="96" spans="2:15" x14ac:dyDescent="0.2">
      <c r="B96" s="81"/>
      <c r="C96" s="82"/>
      <c r="D96" s="82"/>
      <c r="E96" s="115"/>
      <c r="F96" s="115"/>
      <c r="G96" s="115"/>
      <c r="H96" s="115"/>
      <c r="I96" s="115"/>
      <c r="J96" s="115"/>
      <c r="K96" s="115"/>
      <c r="L96" s="115"/>
      <c r="M96" s="85"/>
      <c r="O96" s="67"/>
    </row>
    <row r="97" spans="2:15" x14ac:dyDescent="0.2">
      <c r="B97" s="86"/>
      <c r="C97" s="87"/>
      <c r="D97" s="87"/>
      <c r="E97" s="96"/>
      <c r="F97" s="96"/>
      <c r="G97" s="96"/>
      <c r="H97" s="96"/>
      <c r="I97" s="96"/>
      <c r="J97" s="96"/>
      <c r="K97" s="96"/>
      <c r="L97" s="96"/>
      <c r="M97" s="90"/>
      <c r="O97" s="67"/>
    </row>
    <row r="98" spans="2:15" ht="18.75" x14ac:dyDescent="0.3">
      <c r="B98" s="711"/>
      <c r="C98" s="712" t="s">
        <v>300</v>
      </c>
      <c r="D98" s="98"/>
      <c r="E98" s="118"/>
      <c r="F98" s="118"/>
      <c r="G98" s="713"/>
      <c r="H98" s="118"/>
      <c r="I98" s="118"/>
      <c r="J98" s="118"/>
      <c r="K98" s="118"/>
      <c r="L98" s="118"/>
      <c r="M98" s="99"/>
      <c r="O98" s="67"/>
    </row>
    <row r="99" spans="2:15" ht="18.75" x14ac:dyDescent="0.3">
      <c r="B99" s="714"/>
      <c r="C99" s="736" t="str">
        <f>C5</f>
        <v>Proefbestuur</v>
      </c>
      <c r="D99" s="715"/>
      <c r="E99" s="716"/>
      <c r="F99" s="716"/>
      <c r="G99" s="717"/>
      <c r="H99" s="716"/>
      <c r="I99" s="716"/>
      <c r="J99" s="716"/>
      <c r="K99" s="716"/>
      <c r="L99" s="716"/>
      <c r="M99" s="718"/>
      <c r="O99" s="67"/>
    </row>
    <row r="100" spans="2:15" x14ac:dyDescent="0.2">
      <c r="B100" s="654"/>
      <c r="C100" s="719"/>
      <c r="D100" s="87"/>
      <c r="E100" s="96"/>
      <c r="F100" s="96"/>
      <c r="G100" s="96"/>
      <c r="H100" s="96"/>
      <c r="I100" s="96"/>
      <c r="J100" s="96"/>
      <c r="K100" s="96"/>
      <c r="L100" s="96"/>
      <c r="M100" s="90"/>
      <c r="O100" s="73"/>
    </row>
    <row r="101" spans="2:15" x14ac:dyDescent="0.2">
      <c r="B101" s="654"/>
      <c r="C101" s="719"/>
      <c r="D101" s="87"/>
      <c r="E101" s="96"/>
      <c r="F101" s="96"/>
      <c r="G101" s="96"/>
      <c r="H101" s="96"/>
      <c r="I101" s="96"/>
      <c r="J101" s="96"/>
      <c r="K101" s="96"/>
      <c r="L101" s="96"/>
      <c r="M101" s="90"/>
      <c r="O101" s="67"/>
    </row>
    <row r="102" spans="2:15" x14ac:dyDescent="0.2">
      <c r="B102" s="131"/>
      <c r="C102" s="720"/>
      <c r="D102" s="721"/>
      <c r="E102" s="722"/>
      <c r="F102" s="722"/>
      <c r="G102" s="664">
        <f>G77</f>
        <v>2015</v>
      </c>
      <c r="H102" s="664">
        <f>H77</f>
        <v>2016</v>
      </c>
      <c r="I102" s="664">
        <f>I77</f>
        <v>2017</v>
      </c>
      <c r="J102" s="664">
        <f>J77</f>
        <v>2018</v>
      </c>
      <c r="K102" s="664">
        <f>K77</f>
        <v>2019</v>
      </c>
      <c r="L102" s="722"/>
      <c r="M102" s="99"/>
      <c r="O102" s="67"/>
    </row>
    <row r="103" spans="2:15" x14ac:dyDescent="0.2">
      <c r="B103" s="102"/>
      <c r="C103" s="723"/>
      <c r="D103" s="105"/>
      <c r="E103" s="89"/>
      <c r="F103" s="89"/>
      <c r="G103" s="89"/>
      <c r="H103" s="89"/>
      <c r="I103" s="89"/>
      <c r="J103" s="89"/>
      <c r="K103" s="89"/>
      <c r="L103" s="89"/>
      <c r="M103" s="90"/>
      <c r="O103" s="67"/>
    </row>
    <row r="104" spans="2:15" x14ac:dyDescent="0.2">
      <c r="B104" s="86"/>
      <c r="C104" s="156"/>
      <c r="D104" s="157"/>
      <c r="E104" s="200"/>
      <c r="F104" s="200"/>
      <c r="G104" s="200"/>
      <c r="H104" s="200"/>
      <c r="I104" s="200"/>
      <c r="J104" s="200"/>
      <c r="K104" s="200"/>
      <c r="L104" s="304"/>
      <c r="M104" s="90"/>
      <c r="O104" s="67"/>
    </row>
    <row r="105" spans="2:15" x14ac:dyDescent="0.2">
      <c r="B105" s="102"/>
      <c r="C105" s="181"/>
      <c r="D105" s="666" t="s">
        <v>301</v>
      </c>
      <c r="E105" s="176"/>
      <c r="F105" s="176"/>
      <c r="G105" s="523">
        <f>F67</f>
        <v>0</v>
      </c>
      <c r="H105" s="523">
        <f>G67</f>
        <v>965858.03016666672</v>
      </c>
      <c r="I105" s="523">
        <f>H67</f>
        <v>1939670.5581666669</v>
      </c>
      <c r="J105" s="523">
        <f>I67</f>
        <v>2913483.0861666668</v>
      </c>
      <c r="K105" s="523">
        <f>J67</f>
        <v>3887295.6141666668</v>
      </c>
      <c r="L105" s="177"/>
      <c r="M105" s="103"/>
      <c r="O105" s="67"/>
    </row>
    <row r="106" spans="2:15" x14ac:dyDescent="0.2">
      <c r="B106" s="86"/>
      <c r="C106" s="195"/>
      <c r="D106" s="724"/>
      <c r="E106" s="725"/>
      <c r="F106" s="725"/>
      <c r="G106" s="725"/>
      <c r="H106" s="725"/>
      <c r="I106" s="725"/>
      <c r="J106" s="725"/>
      <c r="K106" s="725"/>
      <c r="L106" s="726"/>
      <c r="M106" s="90"/>
      <c r="O106" s="67"/>
    </row>
    <row r="107" spans="2:15" x14ac:dyDescent="0.2">
      <c r="B107" s="86"/>
      <c r="C107" s="87"/>
      <c r="D107" s="87"/>
      <c r="E107" s="96"/>
      <c r="F107" s="96"/>
      <c r="G107" s="96"/>
      <c r="H107" s="96"/>
      <c r="I107" s="96"/>
      <c r="J107" s="96"/>
      <c r="K107" s="96"/>
      <c r="L107" s="96"/>
      <c r="M107" s="90"/>
      <c r="O107" s="67"/>
    </row>
    <row r="108" spans="2:15" x14ac:dyDescent="0.2">
      <c r="B108" s="86"/>
      <c r="C108" s="156"/>
      <c r="D108" s="157"/>
      <c r="E108" s="200"/>
      <c r="F108" s="200"/>
      <c r="G108" s="200"/>
      <c r="H108" s="200"/>
      <c r="I108" s="200"/>
      <c r="J108" s="200"/>
      <c r="K108" s="200"/>
      <c r="L108" s="304"/>
      <c r="M108" s="90"/>
      <c r="O108" s="67"/>
    </row>
    <row r="109" spans="2:15" x14ac:dyDescent="0.2">
      <c r="B109" s="86"/>
      <c r="C109" s="160"/>
      <c r="D109" s="666" t="s">
        <v>302</v>
      </c>
      <c r="E109" s="163"/>
      <c r="F109" s="163"/>
      <c r="G109" s="163"/>
      <c r="H109" s="163"/>
      <c r="I109" s="163"/>
      <c r="J109" s="163"/>
      <c r="K109" s="163"/>
      <c r="L109" s="174"/>
      <c r="M109" s="90"/>
      <c r="O109" s="67"/>
    </row>
    <row r="110" spans="2:15" x14ac:dyDescent="0.2">
      <c r="B110" s="86"/>
      <c r="C110" s="160"/>
      <c r="D110" s="184"/>
      <c r="E110" s="163"/>
      <c r="F110" s="163"/>
      <c r="G110" s="163"/>
      <c r="H110" s="163"/>
      <c r="I110" s="163"/>
      <c r="J110" s="163"/>
      <c r="K110" s="163"/>
      <c r="L110" s="174"/>
      <c r="M110" s="90"/>
      <c r="O110" s="67"/>
    </row>
    <row r="111" spans="2:15" x14ac:dyDescent="0.2">
      <c r="B111" s="86"/>
      <c r="C111" s="160"/>
      <c r="D111" s="162" t="s">
        <v>142</v>
      </c>
      <c r="E111" s="163"/>
      <c r="F111" s="163"/>
      <c r="G111" s="737">
        <f>G53</f>
        <v>965858.03016666672</v>
      </c>
      <c r="H111" s="737">
        <f>H53</f>
        <v>973812.52800000017</v>
      </c>
      <c r="I111" s="737">
        <f>I53</f>
        <v>973812.52800000017</v>
      </c>
      <c r="J111" s="737">
        <f>J53</f>
        <v>973812.52800000017</v>
      </c>
      <c r="K111" s="737">
        <f>K53</f>
        <v>973812.52800000017</v>
      </c>
      <c r="L111" s="174"/>
      <c r="M111" s="90"/>
      <c r="O111" s="67"/>
    </row>
    <row r="112" spans="2:15" x14ac:dyDescent="0.2">
      <c r="B112" s="86"/>
      <c r="C112" s="160"/>
      <c r="D112" s="162"/>
      <c r="E112" s="163"/>
      <c r="F112" s="163"/>
      <c r="G112" s="163"/>
      <c r="H112" s="163"/>
      <c r="I112" s="163"/>
      <c r="J112" s="163"/>
      <c r="K112" s="163"/>
      <c r="L112" s="174"/>
      <c r="M112" s="90"/>
      <c r="O112" s="67"/>
    </row>
    <row r="113" spans="2:15" x14ac:dyDescent="0.2">
      <c r="B113" s="86"/>
      <c r="C113" s="160"/>
      <c r="D113" s="162" t="s">
        <v>72</v>
      </c>
      <c r="E113" s="163"/>
      <c r="F113" s="163"/>
      <c r="G113" s="519">
        <f>G43</f>
        <v>0</v>
      </c>
      <c r="H113" s="519">
        <f>H43</f>
        <v>0</v>
      </c>
      <c r="I113" s="519">
        <f>I43</f>
        <v>0</v>
      </c>
      <c r="J113" s="519">
        <f>J43</f>
        <v>0</v>
      </c>
      <c r="K113" s="519">
        <f>K43</f>
        <v>0</v>
      </c>
      <c r="L113" s="174"/>
      <c r="M113" s="90"/>
      <c r="O113" s="67"/>
    </row>
    <row r="114" spans="2:15" x14ac:dyDescent="0.2">
      <c r="B114" s="86"/>
      <c r="C114" s="160"/>
      <c r="D114" s="162"/>
      <c r="E114" s="163"/>
      <c r="F114" s="163"/>
      <c r="G114" s="203"/>
      <c r="H114" s="203"/>
      <c r="I114" s="203"/>
      <c r="J114" s="203"/>
      <c r="K114" s="203"/>
      <c r="L114" s="174"/>
      <c r="M114" s="90"/>
      <c r="O114" s="67"/>
    </row>
    <row r="115" spans="2:15" x14ac:dyDescent="0.2">
      <c r="B115" s="86"/>
      <c r="C115" s="160"/>
      <c r="D115" s="727" t="s">
        <v>303</v>
      </c>
      <c r="E115" s="163"/>
      <c r="F115" s="163"/>
      <c r="G115" s="203"/>
      <c r="H115" s="203"/>
      <c r="I115" s="203"/>
      <c r="J115" s="203"/>
      <c r="K115" s="203"/>
      <c r="L115" s="174"/>
      <c r="M115" s="90"/>
      <c r="O115" s="67"/>
    </row>
    <row r="116" spans="2:15" x14ac:dyDescent="0.2">
      <c r="B116" s="86"/>
      <c r="C116" s="160"/>
      <c r="D116" s="162" t="s">
        <v>304</v>
      </c>
      <c r="E116" s="163"/>
      <c r="F116" s="163"/>
      <c r="G116" s="519">
        <f t="shared" ref="G116:K118" si="27">F64-G64</f>
        <v>0</v>
      </c>
      <c r="H116" s="519">
        <f t="shared" si="27"/>
        <v>0</v>
      </c>
      <c r="I116" s="519">
        <f t="shared" si="27"/>
        <v>0</v>
      </c>
      <c r="J116" s="519">
        <f t="shared" si="27"/>
        <v>0</v>
      </c>
      <c r="K116" s="519">
        <f t="shared" si="27"/>
        <v>0</v>
      </c>
      <c r="L116" s="174"/>
      <c r="M116" s="90"/>
      <c r="O116" s="67"/>
    </row>
    <row r="117" spans="2:15" x14ac:dyDescent="0.2">
      <c r="B117" s="86"/>
      <c r="C117" s="160"/>
      <c r="D117" s="162" t="s">
        <v>305</v>
      </c>
      <c r="E117" s="163"/>
      <c r="F117" s="163"/>
      <c r="G117" s="519">
        <f t="shared" si="27"/>
        <v>0</v>
      </c>
      <c r="H117" s="519">
        <f t="shared" si="27"/>
        <v>0</v>
      </c>
      <c r="I117" s="519">
        <f t="shared" si="27"/>
        <v>0</v>
      </c>
      <c r="J117" s="519">
        <f t="shared" si="27"/>
        <v>0</v>
      </c>
      <c r="K117" s="519">
        <f t="shared" si="27"/>
        <v>0</v>
      </c>
      <c r="L117" s="174"/>
      <c r="M117" s="90"/>
      <c r="O117" s="80"/>
    </row>
    <row r="118" spans="2:15" x14ac:dyDescent="0.2">
      <c r="B118" s="86"/>
      <c r="C118" s="160"/>
      <c r="D118" s="162" t="s">
        <v>306</v>
      </c>
      <c r="E118" s="163"/>
      <c r="F118" s="163"/>
      <c r="G118" s="519">
        <f t="shared" si="27"/>
        <v>0</v>
      </c>
      <c r="H118" s="519">
        <f t="shared" si="27"/>
        <v>0</v>
      </c>
      <c r="I118" s="519">
        <f t="shared" si="27"/>
        <v>0</v>
      </c>
      <c r="J118" s="519">
        <f t="shared" si="27"/>
        <v>0</v>
      </c>
      <c r="K118" s="519">
        <f t="shared" si="27"/>
        <v>0</v>
      </c>
      <c r="L118" s="174"/>
      <c r="M118" s="90"/>
      <c r="O118" s="80"/>
    </row>
    <row r="119" spans="2:15" x14ac:dyDescent="0.2">
      <c r="B119" s="86"/>
      <c r="C119" s="160"/>
      <c r="D119" s="162" t="s">
        <v>307</v>
      </c>
      <c r="E119" s="163"/>
      <c r="F119" s="163"/>
      <c r="G119" s="519">
        <f>G73-F73</f>
        <v>0</v>
      </c>
      <c r="H119" s="519">
        <f>H73-G73</f>
        <v>0</v>
      </c>
      <c r="I119" s="519">
        <f>I73-H73</f>
        <v>0</v>
      </c>
      <c r="J119" s="519">
        <f>J73-I73</f>
        <v>0</v>
      </c>
      <c r="K119" s="519">
        <f>K73-J73</f>
        <v>0</v>
      </c>
      <c r="L119" s="174"/>
      <c r="M119" s="90"/>
      <c r="O119" s="332"/>
    </row>
    <row r="120" spans="2:15" x14ac:dyDescent="0.2">
      <c r="B120" s="86"/>
      <c r="C120" s="160"/>
      <c r="D120" s="162"/>
      <c r="E120" s="163"/>
      <c r="F120" s="163"/>
      <c r="G120" s="728">
        <f>SUM(G116:G119)</f>
        <v>0</v>
      </c>
      <c r="H120" s="728">
        <f>SUM(H116:H119)</f>
        <v>0</v>
      </c>
      <c r="I120" s="728">
        <f>SUM(I116:I119)</f>
        <v>0</v>
      </c>
      <c r="J120" s="728">
        <f>SUM(J116:J119)</f>
        <v>0</v>
      </c>
      <c r="K120" s="728">
        <f>SUM(K116:K119)</f>
        <v>0</v>
      </c>
      <c r="L120" s="174"/>
      <c r="M120" s="90"/>
      <c r="O120" s="80"/>
    </row>
    <row r="121" spans="2:15" x14ac:dyDescent="0.2">
      <c r="B121" s="86"/>
      <c r="C121" s="160"/>
      <c r="D121" s="729"/>
      <c r="E121" s="163"/>
      <c r="F121" s="163"/>
      <c r="G121" s="203"/>
      <c r="H121" s="203"/>
      <c r="I121" s="203"/>
      <c r="J121" s="203"/>
      <c r="K121" s="203"/>
      <c r="L121" s="174"/>
      <c r="M121" s="90"/>
      <c r="O121" s="80"/>
    </row>
    <row r="122" spans="2:15" x14ac:dyDescent="0.2">
      <c r="B122" s="86"/>
      <c r="C122" s="160"/>
      <c r="D122" s="162" t="s">
        <v>308</v>
      </c>
      <c r="E122" s="163"/>
      <c r="F122" s="163"/>
      <c r="G122" s="519">
        <f>G71-F71</f>
        <v>0</v>
      </c>
      <c r="H122" s="519">
        <f>H71-G71</f>
        <v>0</v>
      </c>
      <c r="I122" s="519">
        <f>I71-H71</f>
        <v>0</v>
      </c>
      <c r="J122" s="519">
        <f>J71-I71</f>
        <v>0</v>
      </c>
      <c r="K122" s="519">
        <f>K71-J71</f>
        <v>0</v>
      </c>
      <c r="L122" s="174"/>
      <c r="M122" s="90"/>
      <c r="O122" s="80"/>
    </row>
    <row r="123" spans="2:15" x14ac:dyDescent="0.2">
      <c r="B123" s="86"/>
      <c r="C123" s="160"/>
      <c r="D123" s="162"/>
      <c r="E123" s="163"/>
      <c r="F123" s="163"/>
      <c r="G123" s="203"/>
      <c r="H123" s="203"/>
      <c r="I123" s="203"/>
      <c r="J123" s="203"/>
      <c r="K123" s="203"/>
      <c r="L123" s="174"/>
      <c r="M123" s="90"/>
      <c r="O123" s="80"/>
    </row>
    <row r="124" spans="2:15" x14ac:dyDescent="0.2">
      <c r="B124" s="86"/>
      <c r="C124" s="160"/>
      <c r="D124" s="184" t="s">
        <v>171</v>
      </c>
      <c r="E124" s="163"/>
      <c r="F124" s="163"/>
      <c r="G124" s="523">
        <f>G111+G113+G120+G122</f>
        <v>965858.03016666672</v>
      </c>
      <c r="H124" s="523">
        <f>H111+H113+H120+H122</f>
        <v>973812.52800000017</v>
      </c>
      <c r="I124" s="523">
        <f>I111+I113+I120+I122</f>
        <v>973812.52800000017</v>
      </c>
      <c r="J124" s="523">
        <f>J111+J113+J120+J122</f>
        <v>973812.52800000017</v>
      </c>
      <c r="K124" s="523">
        <f>K111+K113+K120+K122</f>
        <v>973812.52800000017</v>
      </c>
      <c r="L124" s="174"/>
      <c r="M124" s="90"/>
      <c r="O124" s="80"/>
    </row>
    <row r="125" spans="2:15" x14ac:dyDescent="0.2">
      <c r="B125" s="86"/>
      <c r="C125" s="160"/>
      <c r="D125" s="162"/>
      <c r="E125" s="163"/>
      <c r="F125" s="163"/>
      <c r="G125" s="203"/>
      <c r="H125" s="203"/>
      <c r="I125" s="203"/>
      <c r="J125" s="203"/>
      <c r="K125" s="203"/>
      <c r="L125" s="174"/>
      <c r="M125" s="90"/>
      <c r="O125" s="80"/>
    </row>
    <row r="126" spans="2:15" x14ac:dyDescent="0.2">
      <c r="B126" s="86"/>
      <c r="C126" s="87"/>
      <c r="D126" s="87"/>
      <c r="E126" s="96"/>
      <c r="F126" s="96"/>
      <c r="G126" s="96"/>
      <c r="H126" s="96"/>
      <c r="I126" s="96"/>
      <c r="J126" s="96"/>
      <c r="K126" s="96"/>
      <c r="L126" s="96"/>
      <c r="M126" s="90"/>
      <c r="O126" s="67"/>
    </row>
    <row r="127" spans="2:15" x14ac:dyDescent="0.2">
      <c r="B127" s="86"/>
      <c r="C127" s="160"/>
      <c r="D127" s="162"/>
      <c r="E127" s="163"/>
      <c r="F127" s="163"/>
      <c r="G127" s="203"/>
      <c r="H127" s="203"/>
      <c r="I127" s="203"/>
      <c r="J127" s="203"/>
      <c r="K127" s="203"/>
      <c r="L127" s="174"/>
      <c r="M127" s="90"/>
      <c r="O127" s="67"/>
    </row>
    <row r="128" spans="2:15" x14ac:dyDescent="0.2">
      <c r="B128" s="86"/>
      <c r="C128" s="160"/>
      <c r="D128" s="666" t="s">
        <v>309</v>
      </c>
      <c r="E128" s="163"/>
      <c r="F128" s="163"/>
      <c r="G128" s="203"/>
      <c r="H128" s="203"/>
      <c r="I128" s="203"/>
      <c r="J128" s="203"/>
      <c r="K128" s="203"/>
      <c r="L128" s="174"/>
      <c r="M128" s="90"/>
    </row>
    <row r="129" spans="2:13" x14ac:dyDescent="0.2">
      <c r="B129" s="86"/>
      <c r="C129" s="160"/>
      <c r="D129" s="184"/>
      <c r="E129" s="163"/>
      <c r="F129" s="163"/>
      <c r="G129" s="203"/>
      <c r="H129" s="203"/>
      <c r="I129" s="203"/>
      <c r="J129" s="203"/>
      <c r="K129" s="203"/>
      <c r="L129" s="174"/>
      <c r="M129" s="90"/>
    </row>
    <row r="130" spans="2:13" x14ac:dyDescent="0.2">
      <c r="B130" s="86"/>
      <c r="C130" s="160"/>
      <c r="D130" s="162" t="s">
        <v>310</v>
      </c>
      <c r="E130" s="163"/>
      <c r="F130" s="163"/>
      <c r="G130" s="605">
        <f>G80</f>
        <v>0</v>
      </c>
      <c r="H130" s="605">
        <f>H80</f>
        <v>0</v>
      </c>
      <c r="I130" s="605">
        <f>I80</f>
        <v>0</v>
      </c>
      <c r="J130" s="605">
        <f>J80</f>
        <v>0</v>
      </c>
      <c r="K130" s="605">
        <f>K80</f>
        <v>0</v>
      </c>
      <c r="L130" s="174"/>
      <c r="M130" s="90"/>
    </row>
    <row r="131" spans="2:13" x14ac:dyDescent="0.2">
      <c r="B131" s="86"/>
      <c r="C131" s="160"/>
      <c r="D131" s="162" t="s">
        <v>311</v>
      </c>
      <c r="E131" s="163"/>
      <c r="F131" s="163"/>
      <c r="G131" s="605">
        <f t="shared" ref="G131:I131" si="28">G61-F61</f>
        <v>0</v>
      </c>
      <c r="H131" s="605">
        <f t="shared" si="28"/>
        <v>0</v>
      </c>
      <c r="I131" s="605">
        <f t="shared" si="28"/>
        <v>0</v>
      </c>
      <c r="J131" s="605">
        <f>J61-I61</f>
        <v>0</v>
      </c>
      <c r="K131" s="605">
        <f>K61-J61</f>
        <v>0</v>
      </c>
      <c r="L131" s="174"/>
      <c r="M131" s="90"/>
    </row>
    <row r="132" spans="2:13" x14ac:dyDescent="0.2">
      <c r="B132" s="86"/>
      <c r="C132" s="160"/>
      <c r="D132" s="162" t="s">
        <v>312</v>
      </c>
      <c r="E132" s="163"/>
      <c r="F132" s="163"/>
      <c r="G132" s="605">
        <f>G63-F63</f>
        <v>0</v>
      </c>
      <c r="H132" s="605">
        <f>H63-G63</f>
        <v>0</v>
      </c>
      <c r="I132" s="605">
        <f>I63-H63</f>
        <v>0</v>
      </c>
      <c r="J132" s="605">
        <f>J63-I63</f>
        <v>0</v>
      </c>
      <c r="K132" s="605">
        <f>K63-J63</f>
        <v>0</v>
      </c>
      <c r="L132" s="174"/>
      <c r="M132" s="90"/>
    </row>
    <row r="133" spans="2:13" x14ac:dyDescent="0.2">
      <c r="B133" s="86"/>
      <c r="C133" s="160"/>
      <c r="D133" s="162"/>
      <c r="E133" s="163"/>
      <c r="F133" s="163"/>
      <c r="G133" s="203"/>
      <c r="H133" s="203"/>
      <c r="I133" s="203"/>
      <c r="J133" s="203"/>
      <c r="K133" s="203"/>
      <c r="L133" s="174"/>
      <c r="M133" s="90"/>
    </row>
    <row r="134" spans="2:13" x14ac:dyDescent="0.2">
      <c r="B134" s="86"/>
      <c r="C134" s="160"/>
      <c r="D134" s="184" t="s">
        <v>30</v>
      </c>
      <c r="E134" s="163"/>
      <c r="F134" s="163"/>
      <c r="G134" s="522">
        <f>SUM(G130:G132)</f>
        <v>0</v>
      </c>
      <c r="H134" s="522">
        <f>SUM(H130:H132)</f>
        <v>0</v>
      </c>
      <c r="I134" s="522">
        <f>SUM(I130:I132)</f>
        <v>0</v>
      </c>
      <c r="J134" s="522">
        <f>SUM(J130:J132)</f>
        <v>0</v>
      </c>
      <c r="K134" s="522">
        <f>SUM(K130:K132)</f>
        <v>0</v>
      </c>
      <c r="L134" s="174"/>
      <c r="M134" s="90"/>
    </row>
    <row r="135" spans="2:13" x14ac:dyDescent="0.2">
      <c r="B135" s="86"/>
      <c r="C135" s="160"/>
      <c r="D135" s="162"/>
      <c r="E135" s="163"/>
      <c r="F135" s="163"/>
      <c r="G135" s="203"/>
      <c r="H135" s="203"/>
      <c r="I135" s="203"/>
      <c r="J135" s="203"/>
      <c r="K135" s="203"/>
      <c r="L135" s="174"/>
      <c r="M135" s="90"/>
    </row>
    <row r="136" spans="2:13" x14ac:dyDescent="0.2">
      <c r="B136" s="86"/>
      <c r="C136" s="87"/>
      <c r="D136" s="87"/>
      <c r="E136" s="96"/>
      <c r="F136" s="96"/>
      <c r="G136" s="96"/>
      <c r="H136" s="96"/>
      <c r="I136" s="96"/>
      <c r="J136" s="96"/>
      <c r="K136" s="96"/>
      <c r="L136" s="96"/>
      <c r="M136" s="90"/>
    </row>
    <row r="137" spans="2:13" x14ac:dyDescent="0.2">
      <c r="B137" s="86"/>
      <c r="C137" s="160"/>
      <c r="D137" s="162"/>
      <c r="E137" s="163"/>
      <c r="F137" s="163"/>
      <c r="G137" s="203"/>
      <c r="H137" s="203"/>
      <c r="I137" s="203"/>
      <c r="J137" s="203"/>
      <c r="K137" s="203"/>
      <c r="L137" s="174"/>
      <c r="M137" s="90"/>
    </row>
    <row r="138" spans="2:13" x14ac:dyDescent="0.2">
      <c r="B138" s="86"/>
      <c r="C138" s="160"/>
      <c r="D138" s="666" t="s">
        <v>313</v>
      </c>
      <c r="E138" s="163"/>
      <c r="F138" s="163"/>
      <c r="G138" s="523">
        <f>G72-F72</f>
        <v>0</v>
      </c>
      <c r="H138" s="523">
        <f>H72-G72</f>
        <v>0</v>
      </c>
      <c r="I138" s="523">
        <f>I72-H72</f>
        <v>0</v>
      </c>
      <c r="J138" s="523">
        <f>J72-I72</f>
        <v>0</v>
      </c>
      <c r="K138" s="523">
        <f>K72-J72</f>
        <v>0</v>
      </c>
      <c r="L138" s="174"/>
      <c r="M138" s="90"/>
    </row>
    <row r="139" spans="2:13" x14ac:dyDescent="0.2">
      <c r="B139" s="86"/>
      <c r="C139" s="160"/>
      <c r="D139" s="184"/>
      <c r="E139" s="163"/>
      <c r="F139" s="163"/>
      <c r="G139" s="203"/>
      <c r="H139" s="203"/>
      <c r="I139" s="203"/>
      <c r="J139" s="203"/>
      <c r="K139" s="203"/>
      <c r="L139" s="174"/>
      <c r="M139" s="90"/>
    </row>
    <row r="140" spans="2:13" x14ac:dyDescent="0.2">
      <c r="B140" s="86"/>
      <c r="C140" s="87"/>
      <c r="D140" s="87"/>
      <c r="E140" s="96"/>
      <c r="F140" s="96"/>
      <c r="G140" s="96"/>
      <c r="H140" s="96"/>
      <c r="I140" s="96"/>
      <c r="J140" s="96"/>
      <c r="K140" s="96"/>
      <c r="L140" s="96"/>
      <c r="M140" s="90"/>
    </row>
    <row r="141" spans="2:13" x14ac:dyDescent="0.2">
      <c r="B141" s="86"/>
      <c r="C141" s="160"/>
      <c r="D141" s="162"/>
      <c r="E141" s="163"/>
      <c r="F141" s="163"/>
      <c r="G141" s="203"/>
      <c r="H141" s="203"/>
      <c r="I141" s="203"/>
      <c r="J141" s="203"/>
      <c r="K141" s="203"/>
      <c r="L141" s="174"/>
      <c r="M141" s="90"/>
    </row>
    <row r="142" spans="2:13" x14ac:dyDescent="0.2">
      <c r="B142" s="86"/>
      <c r="C142" s="160"/>
      <c r="D142" s="671" t="s">
        <v>314</v>
      </c>
      <c r="E142" s="163"/>
      <c r="F142" s="163"/>
      <c r="G142" s="523">
        <f>ROUND((G124-G134+G138),0)</f>
        <v>965858</v>
      </c>
      <c r="H142" s="523">
        <f>ROUND((H124-H134+H138),0)</f>
        <v>973813</v>
      </c>
      <c r="I142" s="523">
        <f>ROUND((I124-I134+I138),0)</f>
        <v>973813</v>
      </c>
      <c r="J142" s="523">
        <f>ROUND((J124-J134+J138),0)</f>
        <v>973813</v>
      </c>
      <c r="K142" s="523">
        <f>ROUND((K124-K134+K138),0)</f>
        <v>973813</v>
      </c>
      <c r="L142" s="174"/>
      <c r="M142" s="90"/>
    </row>
    <row r="143" spans="2:13" x14ac:dyDescent="0.2">
      <c r="B143" s="86"/>
      <c r="C143" s="160"/>
      <c r="D143" s="709" t="s">
        <v>315</v>
      </c>
      <c r="E143" s="730"/>
      <c r="F143" s="730"/>
      <c r="G143" s="731">
        <f>G67-F67</f>
        <v>965858.03016666672</v>
      </c>
      <c r="H143" s="731">
        <f>H67-G67</f>
        <v>973812.52800000017</v>
      </c>
      <c r="I143" s="731">
        <f>I67-H67</f>
        <v>973812.52799999993</v>
      </c>
      <c r="J143" s="731">
        <f>J67-I67</f>
        <v>973812.52799999993</v>
      </c>
      <c r="K143" s="731">
        <f>K67-J67</f>
        <v>973812.52799999993</v>
      </c>
      <c r="L143" s="174"/>
      <c r="M143" s="90"/>
    </row>
    <row r="144" spans="2:13" x14ac:dyDescent="0.2">
      <c r="B144" s="86"/>
      <c r="C144" s="160"/>
      <c r="D144" s="162"/>
      <c r="E144" s="163"/>
      <c r="F144" s="163"/>
      <c r="G144" s="203"/>
      <c r="H144" s="203"/>
      <c r="I144" s="203"/>
      <c r="J144" s="203"/>
      <c r="K144" s="203"/>
      <c r="L144" s="174"/>
      <c r="M144" s="90"/>
    </row>
    <row r="145" spans="2:13" x14ac:dyDescent="0.2">
      <c r="B145" s="102"/>
      <c r="C145" s="181"/>
      <c r="D145" s="666" t="s">
        <v>316</v>
      </c>
      <c r="E145" s="176"/>
      <c r="F145" s="176"/>
      <c r="G145" s="593">
        <f>G105+G142</f>
        <v>965858</v>
      </c>
      <c r="H145" s="523">
        <f>H142+G145</f>
        <v>1939671</v>
      </c>
      <c r="I145" s="523">
        <f>I142+H145</f>
        <v>2913484</v>
      </c>
      <c r="J145" s="523">
        <f>J142+I145</f>
        <v>3887297</v>
      </c>
      <c r="K145" s="523">
        <f>K142+J145</f>
        <v>4861110</v>
      </c>
      <c r="L145" s="177"/>
      <c r="M145" s="103"/>
    </row>
    <row r="146" spans="2:13" x14ac:dyDescent="0.2">
      <c r="B146" s="102"/>
      <c r="C146" s="181"/>
      <c r="D146" s="667" t="s">
        <v>317</v>
      </c>
      <c r="E146" s="732"/>
      <c r="F146" s="732"/>
      <c r="G146" s="733" t="e">
        <f>SUM(G64:G67)/G73</f>
        <v>#DIV/0!</v>
      </c>
      <c r="H146" s="733" t="e">
        <f>SUM(H64:H67)/H73</f>
        <v>#DIV/0!</v>
      </c>
      <c r="I146" s="733" t="e">
        <f>SUM(I64:I67)/I73</f>
        <v>#DIV/0!</v>
      </c>
      <c r="J146" s="733" t="e">
        <f>SUM(J64:J67)/J73</f>
        <v>#DIV/0!</v>
      </c>
      <c r="K146" s="733" t="e">
        <f>SUM(K64:K67)/K73</f>
        <v>#DIV/0!</v>
      </c>
      <c r="L146" s="177"/>
      <c r="M146" s="103"/>
    </row>
    <row r="147" spans="2:13" x14ac:dyDescent="0.2">
      <c r="B147" s="86"/>
      <c r="C147" s="195"/>
      <c r="D147" s="235"/>
      <c r="E147" s="725"/>
      <c r="F147" s="725"/>
      <c r="G147" s="282"/>
      <c r="H147" s="282"/>
      <c r="I147" s="282"/>
      <c r="J147" s="282"/>
      <c r="K147" s="282"/>
      <c r="L147" s="726"/>
      <c r="M147" s="90"/>
    </row>
    <row r="148" spans="2:13" x14ac:dyDescent="0.2">
      <c r="B148" s="86"/>
      <c r="C148" s="87"/>
      <c r="D148" s="87"/>
      <c r="E148" s="96"/>
      <c r="F148" s="96"/>
      <c r="G148" s="142"/>
      <c r="H148" s="142"/>
      <c r="I148" s="142"/>
      <c r="J148" s="142"/>
      <c r="K148" s="142"/>
      <c r="L148" s="96"/>
      <c r="M148" s="90"/>
    </row>
    <row r="149" spans="2:13" ht="15" x14ac:dyDescent="0.25">
      <c r="B149" s="111"/>
      <c r="C149" s="112"/>
      <c r="D149" s="112"/>
      <c r="E149" s="734"/>
      <c r="F149" s="734"/>
      <c r="G149" s="358"/>
      <c r="H149" s="358"/>
      <c r="I149" s="358"/>
      <c r="J149" s="358"/>
      <c r="K149" s="358"/>
      <c r="L149" s="735" t="s">
        <v>318</v>
      </c>
      <c r="M149" s="114"/>
    </row>
  </sheetData>
  <phoneticPr fontId="0" type="noConversion"/>
  <conditionalFormatting sqref="B2">
    <cfRule type="iconSet" priority="1">
      <iconSet iconSet="3Arrows">
        <cfvo type="percent" val="0"/>
        <cfvo type="percent" val="33"/>
        <cfvo type="percent" val="67"/>
      </iconSet>
    </cfRule>
  </conditionalFormatting>
  <pageMargins left="0.74803149606299213" right="0.74803149606299213" top="0.98425196850393704" bottom="0.98425196850393704" header="0.51181102362204722" footer="0.51181102362204722"/>
  <pageSetup paperSize="9" scale="59" orientation="portrait" r:id="rId1"/>
  <headerFooter alignWithMargins="0">
    <oddFooter>&amp;L&amp;D&amp;Rpagina &amp;P</oddFooter>
  </headerFooter>
  <rowBreaks count="1" manualBreakCount="1">
    <brk id="94" min="1" max="15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8"/>
  <dimension ref="B1:O202"/>
  <sheetViews>
    <sheetView showGridLines="0" zoomScale="85" zoomScaleNormal="85" zoomScaleSheetLayoutView="85" workbookViewId="0">
      <pane ySplit="10" topLeftCell="A11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45.7109375" style="67" customWidth="1"/>
    <col min="5" max="5" width="2.7109375" style="67" customWidth="1"/>
    <col min="6" max="11" width="13.85546875" style="67" customWidth="1"/>
    <col min="12" max="13" width="2.7109375" style="67" customWidth="1"/>
    <col min="14" max="14" width="14.7109375" style="67" customWidth="1"/>
    <col min="15" max="15" width="11.5703125" style="67" bestFit="1" customWidth="1"/>
    <col min="16" max="16384" width="9.140625" style="67"/>
  </cols>
  <sheetData>
    <row r="1" spans="2:13" ht="12.75" customHeight="1" x14ac:dyDescent="0.2"/>
    <row r="2" spans="2:13" ht="12" customHeight="1" x14ac:dyDescent="0.2">
      <c r="B2" s="81"/>
      <c r="C2" s="82"/>
      <c r="D2" s="83"/>
      <c r="E2" s="83"/>
      <c r="F2" s="84"/>
      <c r="G2" s="84"/>
      <c r="H2" s="84"/>
      <c r="I2" s="84"/>
      <c r="J2" s="84"/>
      <c r="K2" s="84"/>
      <c r="L2" s="84"/>
      <c r="M2" s="85"/>
    </row>
    <row r="3" spans="2:13" x14ac:dyDescent="0.2">
      <c r="B3" s="86"/>
      <c r="C3" s="87"/>
      <c r="D3" s="88"/>
      <c r="E3" s="88"/>
      <c r="F3" s="89"/>
      <c r="G3" s="89"/>
      <c r="H3" s="89"/>
      <c r="I3" s="89"/>
      <c r="J3" s="89"/>
      <c r="K3" s="89"/>
      <c r="L3" s="89"/>
      <c r="M3" s="90"/>
    </row>
    <row r="4" spans="2:13" s="558" customFormat="1" ht="18.75" x14ac:dyDescent="0.3">
      <c r="B4" s="555"/>
      <c r="C4" s="145" t="s">
        <v>202</v>
      </c>
      <c r="D4" s="676"/>
      <c r="E4" s="676"/>
      <c r="F4" s="677"/>
      <c r="G4" s="677"/>
      <c r="H4" s="677"/>
      <c r="I4" s="677"/>
      <c r="J4" s="677"/>
      <c r="K4" s="677"/>
      <c r="L4" s="116"/>
      <c r="M4" s="557"/>
    </row>
    <row r="5" spans="2:13" s="562" customFormat="1" ht="15.75" x14ac:dyDescent="0.25">
      <c r="B5" s="559"/>
      <c r="C5" s="673" t="str">
        <f>IF(tot!F9="","",tot!F9)</f>
        <v>Proefbestuur</v>
      </c>
      <c r="D5" s="673"/>
      <c r="E5" s="673"/>
      <c r="F5" s="678"/>
      <c r="G5" s="678"/>
      <c r="H5" s="678"/>
      <c r="I5" s="678"/>
      <c r="J5" s="678"/>
      <c r="K5" s="678"/>
      <c r="L5" s="410"/>
      <c r="M5" s="561"/>
    </row>
    <row r="6" spans="2:13" x14ac:dyDescent="0.2">
      <c r="B6" s="86"/>
      <c r="C6" s="679"/>
      <c r="D6" s="672"/>
      <c r="E6" s="672"/>
      <c r="F6" s="680"/>
      <c r="G6" s="680"/>
      <c r="H6" s="680"/>
      <c r="I6" s="680"/>
      <c r="J6" s="680"/>
      <c r="K6" s="680"/>
      <c r="L6" s="87"/>
      <c r="M6" s="90"/>
    </row>
    <row r="7" spans="2:13" x14ac:dyDescent="0.2">
      <c r="B7" s="86"/>
      <c r="C7" s="679"/>
      <c r="D7" s="672"/>
      <c r="E7" s="672"/>
      <c r="F7" s="680"/>
      <c r="G7" s="680"/>
      <c r="H7" s="680"/>
      <c r="I7" s="680"/>
      <c r="J7" s="680"/>
      <c r="K7" s="680"/>
      <c r="L7" s="87"/>
      <c r="M7" s="90"/>
    </row>
    <row r="8" spans="2:13" x14ac:dyDescent="0.2">
      <c r="B8" s="86"/>
      <c r="C8" s="679"/>
      <c r="D8" s="663" t="s">
        <v>32</v>
      </c>
      <c r="E8" s="663"/>
      <c r="F8" s="664" t="str">
        <f>'1'!G8</f>
        <v>2014/15</v>
      </c>
      <c r="G8" s="664" t="str">
        <f>'1'!H8</f>
        <v>2015/16</v>
      </c>
      <c r="H8" s="664" t="str">
        <f>'1'!I8</f>
        <v>2016/17</v>
      </c>
      <c r="I8" s="664" t="str">
        <f>'1'!J8</f>
        <v>2017/18</v>
      </c>
      <c r="J8" s="664" t="str">
        <f>'1'!K8</f>
        <v>2018/19</v>
      </c>
      <c r="K8" s="664" t="str">
        <f>'1'!L8</f>
        <v>2019/20</v>
      </c>
      <c r="L8" s="87"/>
      <c r="M8" s="90"/>
    </row>
    <row r="9" spans="2:13" x14ac:dyDescent="0.2">
      <c r="B9" s="86"/>
      <c r="C9" s="679"/>
      <c r="D9" s="663" t="s">
        <v>71</v>
      </c>
      <c r="E9" s="663"/>
      <c r="F9" s="664">
        <f>tabpers!K4</f>
        <v>2014</v>
      </c>
      <c r="G9" s="664">
        <f>tabpers!L4</f>
        <v>2015</v>
      </c>
      <c r="H9" s="664">
        <f>tabpers!M4</f>
        <v>2016</v>
      </c>
      <c r="I9" s="664">
        <f>tabpers!N4</f>
        <v>2017</v>
      </c>
      <c r="J9" s="664">
        <f>tabpers!O4</f>
        <v>2018</v>
      </c>
      <c r="K9" s="664">
        <f>tabpers!P4</f>
        <v>2019</v>
      </c>
      <c r="L9" s="87"/>
      <c r="M9" s="90"/>
    </row>
    <row r="10" spans="2:13" x14ac:dyDescent="0.2">
      <c r="B10" s="86"/>
      <c r="C10" s="679"/>
      <c r="D10" s="672"/>
      <c r="E10" s="672"/>
      <c r="F10" s="680"/>
      <c r="G10" s="680"/>
      <c r="H10" s="680"/>
      <c r="I10" s="680"/>
      <c r="J10" s="680"/>
      <c r="K10" s="680"/>
      <c r="L10" s="87"/>
      <c r="M10" s="90"/>
    </row>
    <row r="11" spans="2:13" x14ac:dyDescent="0.2">
      <c r="B11" s="86"/>
      <c r="C11" s="257"/>
      <c r="D11" s="246"/>
      <c r="E11" s="157"/>
      <c r="F11" s="258"/>
      <c r="G11" s="258"/>
      <c r="H11" s="258"/>
      <c r="I11" s="258"/>
      <c r="J11" s="258"/>
      <c r="K11" s="258"/>
      <c r="L11" s="201"/>
      <c r="M11" s="90"/>
    </row>
    <row r="12" spans="2:13" x14ac:dyDescent="0.2">
      <c r="B12" s="86"/>
      <c r="C12" s="160"/>
      <c r="D12" s="666" t="s">
        <v>224</v>
      </c>
      <c r="E12" s="162"/>
      <c r="F12" s="241"/>
      <c r="G12" s="241"/>
      <c r="H12" s="241"/>
      <c r="I12" s="241"/>
      <c r="J12" s="241"/>
      <c r="K12" s="241"/>
      <c r="L12" s="166"/>
      <c r="M12" s="90"/>
    </row>
    <row r="13" spans="2:13" x14ac:dyDescent="0.2">
      <c r="B13" s="86"/>
      <c r="C13" s="183"/>
      <c r="D13" s="209"/>
      <c r="E13" s="162"/>
      <c r="F13" s="241"/>
      <c r="G13" s="241"/>
      <c r="H13" s="241"/>
      <c r="I13" s="241"/>
      <c r="J13" s="241"/>
      <c r="K13" s="241"/>
      <c r="L13" s="166"/>
      <c r="M13" s="90"/>
    </row>
    <row r="14" spans="2:13" s="74" customFormat="1" x14ac:dyDescent="0.2">
      <c r="B14" s="102"/>
      <c r="C14" s="181"/>
      <c r="D14" s="184" t="s">
        <v>203</v>
      </c>
      <c r="E14" s="184"/>
      <c r="F14" s="249"/>
      <c r="G14" s="249"/>
      <c r="H14" s="249"/>
      <c r="I14" s="249"/>
      <c r="J14" s="249"/>
      <c r="K14" s="249"/>
      <c r="L14" s="215"/>
      <c r="M14" s="103"/>
    </row>
    <row r="15" spans="2:13" x14ac:dyDescent="0.2">
      <c r="B15" s="86"/>
      <c r="C15" s="183"/>
      <c r="D15" s="344" t="s">
        <v>182</v>
      </c>
      <c r="E15" s="206"/>
      <c r="F15" s="409">
        <v>0</v>
      </c>
      <c r="G15" s="409">
        <f t="shared" ref="G15:K19" si="0">F15</f>
        <v>0</v>
      </c>
      <c r="H15" s="409">
        <f t="shared" si="0"/>
        <v>0</v>
      </c>
      <c r="I15" s="409">
        <f t="shared" si="0"/>
        <v>0</v>
      </c>
      <c r="J15" s="409">
        <f t="shared" si="0"/>
        <v>0</v>
      </c>
      <c r="K15" s="409">
        <f t="shared" si="0"/>
        <v>0</v>
      </c>
      <c r="L15" s="166"/>
      <c r="M15" s="90"/>
    </row>
    <row r="16" spans="2:13" x14ac:dyDescent="0.2">
      <c r="B16" s="86"/>
      <c r="C16" s="183"/>
      <c r="D16" s="344" t="s">
        <v>264</v>
      </c>
      <c r="E16" s="206"/>
      <c r="F16" s="409">
        <v>0</v>
      </c>
      <c r="G16" s="409">
        <f t="shared" si="0"/>
        <v>0</v>
      </c>
      <c r="H16" s="409">
        <f t="shared" si="0"/>
        <v>0</v>
      </c>
      <c r="I16" s="409">
        <f t="shared" si="0"/>
        <v>0</v>
      </c>
      <c r="J16" s="409">
        <f t="shared" si="0"/>
        <v>0</v>
      </c>
      <c r="K16" s="409">
        <f t="shared" si="0"/>
        <v>0</v>
      </c>
      <c r="L16" s="166"/>
      <c r="M16" s="90"/>
    </row>
    <row r="17" spans="2:15" x14ac:dyDescent="0.2">
      <c r="B17" s="86"/>
      <c r="C17" s="183"/>
      <c r="D17" s="344"/>
      <c r="E17" s="206"/>
      <c r="F17" s="409">
        <v>0</v>
      </c>
      <c r="G17" s="409">
        <f t="shared" si="0"/>
        <v>0</v>
      </c>
      <c r="H17" s="409">
        <f t="shared" si="0"/>
        <v>0</v>
      </c>
      <c r="I17" s="409">
        <f t="shared" si="0"/>
        <v>0</v>
      </c>
      <c r="J17" s="409">
        <f t="shared" si="0"/>
        <v>0</v>
      </c>
      <c r="K17" s="409">
        <f t="shared" si="0"/>
        <v>0</v>
      </c>
      <c r="L17" s="166"/>
      <c r="M17" s="90"/>
    </row>
    <row r="18" spans="2:15" x14ac:dyDescent="0.2">
      <c r="B18" s="86"/>
      <c r="C18" s="183"/>
      <c r="D18" s="344"/>
      <c r="E18" s="206"/>
      <c r="F18" s="409">
        <v>0</v>
      </c>
      <c r="G18" s="409">
        <f t="shared" si="0"/>
        <v>0</v>
      </c>
      <c r="H18" s="409">
        <f t="shared" si="0"/>
        <v>0</v>
      </c>
      <c r="I18" s="409">
        <f t="shared" si="0"/>
        <v>0</v>
      </c>
      <c r="J18" s="409">
        <f t="shared" si="0"/>
        <v>0</v>
      </c>
      <c r="K18" s="409">
        <f t="shared" si="0"/>
        <v>0</v>
      </c>
      <c r="L18" s="166"/>
      <c r="M18" s="90"/>
    </row>
    <row r="19" spans="2:15" x14ac:dyDescent="0.2">
      <c r="B19" s="86"/>
      <c r="C19" s="183"/>
      <c r="D19" s="344"/>
      <c r="E19" s="206"/>
      <c r="F19" s="409">
        <v>0</v>
      </c>
      <c r="G19" s="409">
        <f t="shared" si="0"/>
        <v>0</v>
      </c>
      <c r="H19" s="409">
        <f t="shared" si="0"/>
        <v>0</v>
      </c>
      <c r="I19" s="409">
        <f t="shared" si="0"/>
        <v>0</v>
      </c>
      <c r="J19" s="409">
        <f t="shared" si="0"/>
        <v>0</v>
      </c>
      <c r="K19" s="409">
        <f t="shared" si="0"/>
        <v>0</v>
      </c>
      <c r="L19" s="166"/>
      <c r="M19" s="90"/>
    </row>
    <row r="20" spans="2:15" x14ac:dyDescent="0.2">
      <c r="B20" s="86"/>
      <c r="C20" s="183"/>
      <c r="D20" s="178"/>
      <c r="E20" s="175"/>
      <c r="F20" s="612">
        <f t="shared" ref="F20:J20" si="1">SUM(F15:F19)</f>
        <v>0</v>
      </c>
      <c r="G20" s="612">
        <f t="shared" si="1"/>
        <v>0</v>
      </c>
      <c r="H20" s="612">
        <f t="shared" si="1"/>
        <v>0</v>
      </c>
      <c r="I20" s="612">
        <f t="shared" si="1"/>
        <v>0</v>
      </c>
      <c r="J20" s="612">
        <f t="shared" si="1"/>
        <v>0</v>
      </c>
      <c r="K20" s="612">
        <f t="shared" ref="K20" si="2">SUM(K15:K19)</f>
        <v>0</v>
      </c>
      <c r="L20" s="166"/>
      <c r="M20" s="90"/>
      <c r="O20" s="327"/>
    </row>
    <row r="21" spans="2:15" x14ac:dyDescent="0.2">
      <c r="B21" s="86"/>
      <c r="C21" s="183"/>
      <c r="D21" s="184" t="s">
        <v>225</v>
      </c>
      <c r="E21" s="162"/>
      <c r="F21" s="241"/>
      <c r="G21" s="241"/>
      <c r="H21" s="241"/>
      <c r="I21" s="241"/>
      <c r="J21" s="241"/>
      <c r="K21" s="241"/>
      <c r="L21" s="166"/>
      <c r="M21" s="90"/>
    </row>
    <row r="22" spans="2:15" x14ac:dyDescent="0.2">
      <c r="B22" s="86"/>
      <c r="C22" s="183"/>
      <c r="D22" s="344"/>
      <c r="E22" s="206"/>
      <c r="F22" s="409">
        <v>0</v>
      </c>
      <c r="G22" s="409">
        <f t="shared" ref="G22:K26" si="3">F22</f>
        <v>0</v>
      </c>
      <c r="H22" s="409">
        <f t="shared" si="3"/>
        <v>0</v>
      </c>
      <c r="I22" s="409">
        <f t="shared" si="3"/>
        <v>0</v>
      </c>
      <c r="J22" s="409">
        <f t="shared" si="3"/>
        <v>0</v>
      </c>
      <c r="K22" s="409">
        <f t="shared" si="3"/>
        <v>0</v>
      </c>
      <c r="L22" s="166"/>
      <c r="M22" s="90"/>
    </row>
    <row r="23" spans="2:15" x14ac:dyDescent="0.2">
      <c r="B23" s="86"/>
      <c r="C23" s="183"/>
      <c r="D23" s="344"/>
      <c r="E23" s="206"/>
      <c r="F23" s="409">
        <v>0</v>
      </c>
      <c r="G23" s="409">
        <f t="shared" si="3"/>
        <v>0</v>
      </c>
      <c r="H23" s="409">
        <f t="shared" si="3"/>
        <v>0</v>
      </c>
      <c r="I23" s="409">
        <f t="shared" si="3"/>
        <v>0</v>
      </c>
      <c r="J23" s="409">
        <f t="shared" si="3"/>
        <v>0</v>
      </c>
      <c r="K23" s="409">
        <f t="shared" si="3"/>
        <v>0</v>
      </c>
      <c r="L23" s="166"/>
      <c r="M23" s="90"/>
    </row>
    <row r="24" spans="2:15" x14ac:dyDescent="0.2">
      <c r="B24" s="86"/>
      <c r="C24" s="183"/>
      <c r="D24" s="344"/>
      <c r="E24" s="206"/>
      <c r="F24" s="409">
        <v>0</v>
      </c>
      <c r="G24" s="409">
        <f t="shared" si="3"/>
        <v>0</v>
      </c>
      <c r="H24" s="409">
        <f t="shared" si="3"/>
        <v>0</v>
      </c>
      <c r="I24" s="409">
        <f t="shared" si="3"/>
        <v>0</v>
      </c>
      <c r="J24" s="409">
        <f t="shared" si="3"/>
        <v>0</v>
      </c>
      <c r="K24" s="409">
        <f t="shared" si="3"/>
        <v>0</v>
      </c>
      <c r="L24" s="166"/>
      <c r="M24" s="90"/>
    </row>
    <row r="25" spans="2:15" x14ac:dyDescent="0.2">
      <c r="B25" s="86"/>
      <c r="C25" s="183"/>
      <c r="D25" s="344"/>
      <c r="E25" s="206"/>
      <c r="F25" s="409">
        <v>0</v>
      </c>
      <c r="G25" s="409">
        <f t="shared" si="3"/>
        <v>0</v>
      </c>
      <c r="H25" s="409">
        <f t="shared" si="3"/>
        <v>0</v>
      </c>
      <c r="I25" s="409">
        <f t="shared" si="3"/>
        <v>0</v>
      </c>
      <c r="J25" s="409">
        <f t="shared" si="3"/>
        <v>0</v>
      </c>
      <c r="K25" s="409">
        <f t="shared" si="3"/>
        <v>0</v>
      </c>
      <c r="L25" s="166"/>
      <c r="M25" s="90"/>
    </row>
    <row r="26" spans="2:15" x14ac:dyDescent="0.2">
      <c r="B26" s="86"/>
      <c r="C26" s="183"/>
      <c r="D26" s="344"/>
      <c r="E26" s="206"/>
      <c r="F26" s="409">
        <v>0</v>
      </c>
      <c r="G26" s="409">
        <f t="shared" si="3"/>
        <v>0</v>
      </c>
      <c r="H26" s="409">
        <f t="shared" si="3"/>
        <v>0</v>
      </c>
      <c r="I26" s="409">
        <f t="shared" si="3"/>
        <v>0</v>
      </c>
      <c r="J26" s="409">
        <f t="shared" si="3"/>
        <v>0</v>
      </c>
      <c r="K26" s="409">
        <f t="shared" si="3"/>
        <v>0</v>
      </c>
      <c r="L26" s="166"/>
      <c r="M26" s="90"/>
    </row>
    <row r="27" spans="2:15" x14ac:dyDescent="0.2">
      <c r="B27" s="86"/>
      <c r="C27" s="183"/>
      <c r="D27" s="178"/>
      <c r="E27" s="175"/>
      <c r="F27" s="613">
        <f t="shared" ref="F27:K27" si="4">SUM(F22:F26)</f>
        <v>0</v>
      </c>
      <c r="G27" s="613">
        <f t="shared" si="4"/>
        <v>0</v>
      </c>
      <c r="H27" s="613">
        <f t="shared" si="4"/>
        <v>0</v>
      </c>
      <c r="I27" s="613">
        <f t="shared" si="4"/>
        <v>0</v>
      </c>
      <c r="J27" s="613">
        <f t="shared" si="4"/>
        <v>0</v>
      </c>
      <c r="K27" s="613">
        <f t="shared" si="4"/>
        <v>0</v>
      </c>
      <c r="L27" s="166"/>
      <c r="M27" s="90"/>
    </row>
    <row r="28" spans="2:15" x14ac:dyDescent="0.2">
      <c r="B28" s="86"/>
      <c r="C28" s="216"/>
      <c r="D28" s="175" t="s">
        <v>226</v>
      </c>
      <c r="E28" s="217"/>
      <c r="F28" s="162"/>
      <c r="G28" s="162"/>
      <c r="H28" s="162"/>
      <c r="I28" s="162"/>
      <c r="J28" s="162"/>
      <c r="K28" s="162"/>
      <c r="L28" s="166"/>
      <c r="M28" s="90"/>
      <c r="O28" s="327"/>
    </row>
    <row r="29" spans="2:15" x14ac:dyDescent="0.2">
      <c r="B29" s="86"/>
      <c r="C29" s="216"/>
      <c r="D29" s="178" t="s">
        <v>185</v>
      </c>
      <c r="E29" s="217"/>
      <c r="F29" s="162"/>
      <c r="G29" s="162"/>
      <c r="H29" s="162"/>
      <c r="I29" s="162"/>
      <c r="J29" s="162"/>
      <c r="K29" s="162"/>
      <c r="L29" s="166"/>
      <c r="M29" s="90"/>
      <c r="O29" s="327"/>
    </row>
    <row r="30" spans="2:15" x14ac:dyDescent="0.2">
      <c r="B30" s="86"/>
      <c r="C30" s="216"/>
      <c r="D30" s="350"/>
      <c r="E30" s="217"/>
      <c r="F30" s="409">
        <v>0</v>
      </c>
      <c r="G30" s="409">
        <f t="shared" ref="G30:K39" si="5">F30</f>
        <v>0</v>
      </c>
      <c r="H30" s="409">
        <f t="shared" si="5"/>
        <v>0</v>
      </c>
      <c r="I30" s="409">
        <f t="shared" si="5"/>
        <v>0</v>
      </c>
      <c r="J30" s="409">
        <f t="shared" si="5"/>
        <v>0</v>
      </c>
      <c r="K30" s="409">
        <f t="shared" si="5"/>
        <v>0</v>
      </c>
      <c r="L30" s="166"/>
      <c r="M30" s="90"/>
      <c r="O30" s="327"/>
    </row>
    <row r="31" spans="2:15" x14ac:dyDescent="0.2">
      <c r="B31" s="86"/>
      <c r="C31" s="570"/>
      <c r="D31" s="344"/>
      <c r="E31" s="571"/>
      <c r="F31" s="409">
        <v>0</v>
      </c>
      <c r="G31" s="409">
        <f t="shared" si="5"/>
        <v>0</v>
      </c>
      <c r="H31" s="409">
        <f t="shared" si="5"/>
        <v>0</v>
      </c>
      <c r="I31" s="409">
        <f t="shared" si="5"/>
        <v>0</v>
      </c>
      <c r="J31" s="409">
        <f t="shared" si="5"/>
        <v>0</v>
      </c>
      <c r="K31" s="409">
        <f t="shared" si="5"/>
        <v>0</v>
      </c>
      <c r="L31" s="166"/>
      <c r="M31" s="90"/>
      <c r="O31" s="327"/>
    </row>
    <row r="32" spans="2:15" x14ac:dyDescent="0.2">
      <c r="B32" s="86"/>
      <c r="C32" s="570"/>
      <c r="D32" s="344"/>
      <c r="E32" s="571"/>
      <c r="F32" s="409">
        <v>0</v>
      </c>
      <c r="G32" s="409">
        <f t="shared" si="5"/>
        <v>0</v>
      </c>
      <c r="H32" s="409">
        <f t="shared" si="5"/>
        <v>0</v>
      </c>
      <c r="I32" s="409">
        <f t="shared" si="5"/>
        <v>0</v>
      </c>
      <c r="J32" s="409">
        <f t="shared" si="5"/>
        <v>0</v>
      </c>
      <c r="K32" s="409">
        <f t="shared" si="5"/>
        <v>0</v>
      </c>
      <c r="L32" s="166"/>
      <c r="M32" s="90"/>
      <c r="O32" s="327"/>
    </row>
    <row r="33" spans="2:15" x14ac:dyDescent="0.2">
      <c r="B33" s="86"/>
      <c r="C33" s="216"/>
      <c r="D33" s="344"/>
      <c r="E33" s="217"/>
      <c r="F33" s="409">
        <v>0</v>
      </c>
      <c r="G33" s="409">
        <f t="shared" si="5"/>
        <v>0</v>
      </c>
      <c r="H33" s="409">
        <f t="shared" si="5"/>
        <v>0</v>
      </c>
      <c r="I33" s="409">
        <f t="shared" si="5"/>
        <v>0</v>
      </c>
      <c r="J33" s="409">
        <f t="shared" si="5"/>
        <v>0</v>
      </c>
      <c r="K33" s="409">
        <f t="shared" si="5"/>
        <v>0</v>
      </c>
      <c r="L33" s="166"/>
      <c r="M33" s="90"/>
      <c r="O33" s="327"/>
    </row>
    <row r="34" spans="2:15" x14ac:dyDescent="0.2">
      <c r="B34" s="86"/>
      <c r="C34" s="570"/>
      <c r="D34" s="344"/>
      <c r="E34" s="571"/>
      <c r="F34" s="409">
        <v>0</v>
      </c>
      <c r="G34" s="409">
        <f t="shared" si="5"/>
        <v>0</v>
      </c>
      <c r="H34" s="409">
        <f t="shared" si="5"/>
        <v>0</v>
      </c>
      <c r="I34" s="409">
        <f t="shared" si="5"/>
        <v>0</v>
      </c>
      <c r="J34" s="409">
        <f t="shared" si="5"/>
        <v>0</v>
      </c>
      <c r="K34" s="409">
        <f t="shared" si="5"/>
        <v>0</v>
      </c>
      <c r="L34" s="166"/>
      <c r="M34" s="90"/>
      <c r="O34" s="327"/>
    </row>
    <row r="35" spans="2:15" x14ac:dyDescent="0.2">
      <c r="B35" s="86"/>
      <c r="C35" s="570"/>
      <c r="D35" s="344"/>
      <c r="E35" s="571"/>
      <c r="F35" s="409">
        <v>0</v>
      </c>
      <c r="G35" s="409">
        <f t="shared" si="5"/>
        <v>0</v>
      </c>
      <c r="H35" s="409">
        <f t="shared" si="5"/>
        <v>0</v>
      </c>
      <c r="I35" s="409">
        <f t="shared" si="5"/>
        <v>0</v>
      </c>
      <c r="J35" s="409">
        <f t="shared" si="5"/>
        <v>0</v>
      </c>
      <c r="K35" s="409">
        <f t="shared" si="5"/>
        <v>0</v>
      </c>
      <c r="L35" s="166"/>
      <c r="M35" s="90"/>
      <c r="O35" s="327"/>
    </row>
    <row r="36" spans="2:15" x14ac:dyDescent="0.2">
      <c r="B36" s="86"/>
      <c r="C36" s="570"/>
      <c r="D36" s="344"/>
      <c r="E36" s="571"/>
      <c r="F36" s="409">
        <v>0</v>
      </c>
      <c r="G36" s="409">
        <f t="shared" si="5"/>
        <v>0</v>
      </c>
      <c r="H36" s="409">
        <f t="shared" si="5"/>
        <v>0</v>
      </c>
      <c r="I36" s="409">
        <f t="shared" si="5"/>
        <v>0</v>
      </c>
      <c r="J36" s="409">
        <f t="shared" si="5"/>
        <v>0</v>
      </c>
      <c r="K36" s="409">
        <f t="shared" si="5"/>
        <v>0</v>
      </c>
      <c r="L36" s="166"/>
      <c r="M36" s="90"/>
      <c r="O36" s="327"/>
    </row>
    <row r="37" spans="2:15" x14ac:dyDescent="0.2">
      <c r="B37" s="86"/>
      <c r="C37" s="216"/>
      <c r="D37" s="344"/>
      <c r="E37" s="573"/>
      <c r="F37" s="409">
        <v>0</v>
      </c>
      <c r="G37" s="409">
        <f t="shared" si="5"/>
        <v>0</v>
      </c>
      <c r="H37" s="409">
        <f t="shared" si="5"/>
        <v>0</v>
      </c>
      <c r="I37" s="409">
        <f t="shared" si="5"/>
        <v>0</v>
      </c>
      <c r="J37" s="409">
        <f t="shared" si="5"/>
        <v>0</v>
      </c>
      <c r="K37" s="409">
        <f t="shared" si="5"/>
        <v>0</v>
      </c>
      <c r="L37" s="166"/>
      <c r="M37" s="90"/>
      <c r="O37" s="327"/>
    </row>
    <row r="38" spans="2:15" x14ac:dyDescent="0.2">
      <c r="B38" s="86"/>
      <c r="C38" s="216"/>
      <c r="D38" s="344"/>
      <c r="E38" s="573"/>
      <c r="F38" s="409">
        <v>0</v>
      </c>
      <c r="G38" s="409">
        <f t="shared" si="5"/>
        <v>0</v>
      </c>
      <c r="H38" s="409">
        <f t="shared" si="5"/>
        <v>0</v>
      </c>
      <c r="I38" s="409">
        <f t="shared" si="5"/>
        <v>0</v>
      </c>
      <c r="J38" s="409">
        <f t="shared" si="5"/>
        <v>0</v>
      </c>
      <c r="K38" s="409">
        <f t="shared" si="5"/>
        <v>0</v>
      </c>
      <c r="L38" s="166"/>
      <c r="M38" s="90"/>
      <c r="O38" s="327"/>
    </row>
    <row r="39" spans="2:15" x14ac:dyDescent="0.2">
      <c r="B39" s="86"/>
      <c r="C39" s="570"/>
      <c r="D39" s="344"/>
      <c r="E39" s="571"/>
      <c r="F39" s="409">
        <v>0</v>
      </c>
      <c r="G39" s="409">
        <f t="shared" si="5"/>
        <v>0</v>
      </c>
      <c r="H39" s="409">
        <f t="shared" si="5"/>
        <v>0</v>
      </c>
      <c r="I39" s="409">
        <f t="shared" si="5"/>
        <v>0</v>
      </c>
      <c r="J39" s="409">
        <f t="shared" si="5"/>
        <v>0</v>
      </c>
      <c r="K39" s="409">
        <f t="shared" si="5"/>
        <v>0</v>
      </c>
      <c r="L39" s="166"/>
      <c r="M39" s="90"/>
      <c r="O39" s="327"/>
    </row>
    <row r="40" spans="2:15" x14ac:dyDescent="0.2">
      <c r="B40" s="86"/>
      <c r="C40" s="216"/>
      <c r="D40" s="161"/>
      <c r="E40" s="217"/>
      <c r="F40" s="591">
        <f t="shared" ref="F40:K40" si="6">SUM(F30:F39)</f>
        <v>0</v>
      </c>
      <c r="G40" s="591">
        <f t="shared" si="6"/>
        <v>0</v>
      </c>
      <c r="H40" s="591">
        <f t="shared" si="6"/>
        <v>0</v>
      </c>
      <c r="I40" s="591">
        <f t="shared" si="6"/>
        <v>0</v>
      </c>
      <c r="J40" s="591">
        <f t="shared" si="6"/>
        <v>0</v>
      </c>
      <c r="K40" s="591">
        <f t="shared" si="6"/>
        <v>0</v>
      </c>
      <c r="L40" s="166"/>
      <c r="M40" s="90"/>
    </row>
    <row r="41" spans="2:15" x14ac:dyDescent="0.2">
      <c r="B41" s="86"/>
      <c r="C41" s="216"/>
      <c r="D41" s="206" t="s">
        <v>184</v>
      </c>
      <c r="E41" s="572"/>
      <c r="F41" s="162"/>
      <c r="G41" s="162"/>
      <c r="H41" s="162"/>
      <c r="I41" s="162"/>
      <c r="J41" s="162"/>
      <c r="K41" s="162"/>
      <c r="L41" s="166"/>
      <c r="M41" s="90"/>
    </row>
    <row r="42" spans="2:15" x14ac:dyDescent="0.2">
      <c r="B42" s="86"/>
      <c r="C42" s="216"/>
      <c r="D42" s="344"/>
      <c r="E42" s="573"/>
      <c r="F42" s="409">
        <v>0</v>
      </c>
      <c r="G42" s="409">
        <f t="shared" ref="G42:K51" si="7">F42</f>
        <v>0</v>
      </c>
      <c r="H42" s="409">
        <f t="shared" si="7"/>
        <v>0</v>
      </c>
      <c r="I42" s="409">
        <f t="shared" si="7"/>
        <v>0</v>
      </c>
      <c r="J42" s="409">
        <f t="shared" si="7"/>
        <v>0</v>
      </c>
      <c r="K42" s="409">
        <f t="shared" si="7"/>
        <v>0</v>
      </c>
      <c r="L42" s="166"/>
      <c r="M42" s="90"/>
    </row>
    <row r="43" spans="2:15" x14ac:dyDescent="0.2">
      <c r="B43" s="86"/>
      <c r="C43" s="216"/>
      <c r="D43" s="344"/>
      <c r="E43" s="572"/>
      <c r="F43" s="409">
        <v>0</v>
      </c>
      <c r="G43" s="409">
        <f t="shared" si="7"/>
        <v>0</v>
      </c>
      <c r="H43" s="409">
        <f t="shared" si="7"/>
        <v>0</v>
      </c>
      <c r="I43" s="409">
        <f t="shared" si="7"/>
        <v>0</v>
      </c>
      <c r="J43" s="409">
        <f t="shared" si="7"/>
        <v>0</v>
      </c>
      <c r="K43" s="409">
        <f t="shared" si="7"/>
        <v>0</v>
      </c>
      <c r="L43" s="166"/>
      <c r="M43" s="90"/>
    </row>
    <row r="44" spans="2:15" x14ac:dyDescent="0.2">
      <c r="B44" s="86"/>
      <c r="C44" s="216"/>
      <c r="D44" s="344"/>
      <c r="E44" s="573"/>
      <c r="F44" s="409">
        <v>0</v>
      </c>
      <c r="G44" s="409">
        <f t="shared" si="7"/>
        <v>0</v>
      </c>
      <c r="H44" s="409">
        <f t="shared" si="7"/>
        <v>0</v>
      </c>
      <c r="I44" s="409">
        <f t="shared" si="7"/>
        <v>0</v>
      </c>
      <c r="J44" s="409">
        <f t="shared" si="7"/>
        <v>0</v>
      </c>
      <c r="K44" s="409">
        <f t="shared" si="7"/>
        <v>0</v>
      </c>
      <c r="L44" s="166"/>
      <c r="M44" s="90"/>
    </row>
    <row r="45" spans="2:15" x14ac:dyDescent="0.2">
      <c r="B45" s="86"/>
      <c r="C45" s="216"/>
      <c r="D45" s="344"/>
      <c r="E45" s="573"/>
      <c r="F45" s="409">
        <v>0</v>
      </c>
      <c r="G45" s="409">
        <f t="shared" si="7"/>
        <v>0</v>
      </c>
      <c r="H45" s="409">
        <f t="shared" si="7"/>
        <v>0</v>
      </c>
      <c r="I45" s="409">
        <f t="shared" si="7"/>
        <v>0</v>
      </c>
      <c r="J45" s="409">
        <f t="shared" si="7"/>
        <v>0</v>
      </c>
      <c r="K45" s="409">
        <f t="shared" si="7"/>
        <v>0</v>
      </c>
      <c r="L45" s="166"/>
      <c r="M45" s="90"/>
    </row>
    <row r="46" spans="2:15" x14ac:dyDescent="0.2">
      <c r="B46" s="86"/>
      <c r="C46" s="216"/>
      <c r="D46" s="344"/>
      <c r="E46" s="573"/>
      <c r="F46" s="409">
        <v>0</v>
      </c>
      <c r="G46" s="409">
        <f t="shared" si="7"/>
        <v>0</v>
      </c>
      <c r="H46" s="409">
        <f t="shared" si="7"/>
        <v>0</v>
      </c>
      <c r="I46" s="409">
        <f t="shared" si="7"/>
        <v>0</v>
      </c>
      <c r="J46" s="409">
        <f t="shared" si="7"/>
        <v>0</v>
      </c>
      <c r="K46" s="409">
        <f t="shared" si="7"/>
        <v>0</v>
      </c>
      <c r="L46" s="166"/>
      <c r="M46" s="90"/>
    </row>
    <row r="47" spans="2:15" x14ac:dyDescent="0.2">
      <c r="B47" s="86"/>
      <c r="C47" s="216"/>
      <c r="D47" s="344"/>
      <c r="E47" s="573"/>
      <c r="F47" s="409">
        <v>0</v>
      </c>
      <c r="G47" s="409">
        <f t="shared" si="7"/>
        <v>0</v>
      </c>
      <c r="H47" s="409">
        <f t="shared" si="7"/>
        <v>0</v>
      </c>
      <c r="I47" s="409">
        <f t="shared" si="7"/>
        <v>0</v>
      </c>
      <c r="J47" s="409">
        <f t="shared" si="7"/>
        <v>0</v>
      </c>
      <c r="K47" s="409">
        <f t="shared" si="7"/>
        <v>0</v>
      </c>
      <c r="L47" s="166"/>
      <c r="M47" s="90"/>
    </row>
    <row r="48" spans="2:15" x14ac:dyDescent="0.2">
      <c r="B48" s="86"/>
      <c r="C48" s="216"/>
      <c r="D48" s="344"/>
      <c r="E48" s="573"/>
      <c r="F48" s="409">
        <v>0</v>
      </c>
      <c r="G48" s="409">
        <f t="shared" si="7"/>
        <v>0</v>
      </c>
      <c r="H48" s="409">
        <f t="shared" si="7"/>
        <v>0</v>
      </c>
      <c r="I48" s="409">
        <f t="shared" si="7"/>
        <v>0</v>
      </c>
      <c r="J48" s="409">
        <f t="shared" si="7"/>
        <v>0</v>
      </c>
      <c r="K48" s="409">
        <f t="shared" si="7"/>
        <v>0</v>
      </c>
      <c r="L48" s="166"/>
      <c r="M48" s="90"/>
    </row>
    <row r="49" spans="2:15" x14ac:dyDescent="0.2">
      <c r="B49" s="86"/>
      <c r="C49" s="216"/>
      <c r="D49" s="344"/>
      <c r="E49" s="573"/>
      <c r="F49" s="409">
        <v>0</v>
      </c>
      <c r="G49" s="409">
        <f t="shared" si="7"/>
        <v>0</v>
      </c>
      <c r="H49" s="409">
        <f t="shared" si="7"/>
        <v>0</v>
      </c>
      <c r="I49" s="409">
        <f t="shared" si="7"/>
        <v>0</v>
      </c>
      <c r="J49" s="409">
        <f t="shared" si="7"/>
        <v>0</v>
      </c>
      <c r="K49" s="409">
        <f t="shared" si="7"/>
        <v>0</v>
      </c>
      <c r="L49" s="166"/>
      <c r="M49" s="90"/>
    </row>
    <row r="50" spans="2:15" x14ac:dyDescent="0.2">
      <c r="B50" s="86"/>
      <c r="C50" s="216"/>
      <c r="D50" s="344"/>
      <c r="E50" s="573"/>
      <c r="F50" s="409">
        <v>0</v>
      </c>
      <c r="G50" s="409">
        <f t="shared" si="7"/>
        <v>0</v>
      </c>
      <c r="H50" s="409">
        <f t="shared" si="7"/>
        <v>0</v>
      </c>
      <c r="I50" s="409">
        <f t="shared" si="7"/>
        <v>0</v>
      </c>
      <c r="J50" s="409">
        <f t="shared" si="7"/>
        <v>0</v>
      </c>
      <c r="K50" s="409">
        <f t="shared" si="7"/>
        <v>0</v>
      </c>
      <c r="L50" s="166"/>
      <c r="M50" s="90"/>
    </row>
    <row r="51" spans="2:15" x14ac:dyDescent="0.2">
      <c r="B51" s="86"/>
      <c r="C51" s="216"/>
      <c r="D51" s="344"/>
      <c r="E51" s="573"/>
      <c r="F51" s="409">
        <v>0</v>
      </c>
      <c r="G51" s="409">
        <f t="shared" si="7"/>
        <v>0</v>
      </c>
      <c r="H51" s="409">
        <f t="shared" si="7"/>
        <v>0</v>
      </c>
      <c r="I51" s="409">
        <f t="shared" si="7"/>
        <v>0</v>
      </c>
      <c r="J51" s="409">
        <f t="shared" si="7"/>
        <v>0</v>
      </c>
      <c r="K51" s="409">
        <f t="shared" si="7"/>
        <v>0</v>
      </c>
      <c r="L51" s="166"/>
      <c r="M51" s="90"/>
    </row>
    <row r="52" spans="2:15" x14ac:dyDescent="0.2">
      <c r="B52" s="86"/>
      <c r="C52" s="216"/>
      <c r="D52" s="345"/>
      <c r="E52" s="226"/>
      <c r="F52" s="591">
        <f t="shared" ref="F52:K52" si="8">SUM(F42:F51)</f>
        <v>0</v>
      </c>
      <c r="G52" s="591">
        <f t="shared" si="8"/>
        <v>0</v>
      </c>
      <c r="H52" s="591">
        <f t="shared" si="8"/>
        <v>0</v>
      </c>
      <c r="I52" s="591">
        <f t="shared" si="8"/>
        <v>0</v>
      </c>
      <c r="J52" s="591">
        <f t="shared" si="8"/>
        <v>0</v>
      </c>
      <c r="K52" s="591">
        <f t="shared" si="8"/>
        <v>0</v>
      </c>
      <c r="L52" s="166"/>
      <c r="M52" s="90"/>
    </row>
    <row r="53" spans="2:15" x14ac:dyDescent="0.2">
      <c r="B53" s="86"/>
      <c r="C53" s="216"/>
      <c r="D53" s="162"/>
      <c r="E53" s="567"/>
      <c r="F53" s="162"/>
      <c r="G53" s="162"/>
      <c r="H53" s="162"/>
      <c r="I53" s="162"/>
      <c r="J53" s="162"/>
      <c r="K53" s="162"/>
      <c r="L53" s="166"/>
      <c r="M53" s="90"/>
    </row>
    <row r="54" spans="2:15" x14ac:dyDescent="0.2">
      <c r="B54" s="86"/>
      <c r="C54" s="216"/>
      <c r="D54" s="206" t="s">
        <v>170</v>
      </c>
      <c r="E54" s="189"/>
      <c r="F54" s="588">
        <f t="shared" ref="F54:J54" si="9">F40-F52</f>
        <v>0</v>
      </c>
      <c r="G54" s="588">
        <f t="shared" si="9"/>
        <v>0</v>
      </c>
      <c r="H54" s="588">
        <f t="shared" si="9"/>
        <v>0</v>
      </c>
      <c r="I54" s="588">
        <f t="shared" si="9"/>
        <v>0</v>
      </c>
      <c r="J54" s="588">
        <f t="shared" si="9"/>
        <v>0</v>
      </c>
      <c r="K54" s="588">
        <f t="shared" ref="K54" si="10">K40-K52</f>
        <v>0</v>
      </c>
      <c r="L54" s="166"/>
      <c r="M54" s="90"/>
    </row>
    <row r="55" spans="2:15" x14ac:dyDescent="0.2">
      <c r="B55" s="86"/>
      <c r="C55" s="183"/>
      <c r="D55" s="178"/>
      <c r="E55" s="175"/>
      <c r="F55" s="203"/>
      <c r="G55" s="203"/>
      <c r="H55" s="203"/>
      <c r="I55" s="203"/>
      <c r="J55" s="203"/>
      <c r="K55" s="203"/>
      <c r="L55" s="166"/>
      <c r="M55" s="90"/>
    </row>
    <row r="56" spans="2:15" s="74" customFormat="1" x14ac:dyDescent="0.2">
      <c r="B56" s="102"/>
      <c r="C56" s="181"/>
      <c r="D56" s="175" t="s">
        <v>171</v>
      </c>
      <c r="E56" s="175"/>
      <c r="F56" s="612">
        <f t="shared" ref="F56:J56" si="11">F20+F27+F54</f>
        <v>0</v>
      </c>
      <c r="G56" s="612">
        <f t="shared" si="11"/>
        <v>0</v>
      </c>
      <c r="H56" s="612">
        <f t="shared" si="11"/>
        <v>0</v>
      </c>
      <c r="I56" s="612">
        <f t="shared" si="11"/>
        <v>0</v>
      </c>
      <c r="J56" s="612">
        <f t="shared" si="11"/>
        <v>0</v>
      </c>
      <c r="K56" s="612">
        <f t="shared" ref="K56" si="12">K20+K27+K54</f>
        <v>0</v>
      </c>
      <c r="L56" s="215"/>
      <c r="M56" s="103"/>
    </row>
    <row r="57" spans="2:15" x14ac:dyDescent="0.2">
      <c r="B57" s="86"/>
      <c r="C57" s="255"/>
      <c r="D57" s="617" t="s">
        <v>71</v>
      </c>
      <c r="E57" s="262"/>
      <c r="F57" s="616"/>
      <c r="G57" s="616">
        <f>7/12*(F56-F27)+5/12*(G56-G27)+G27</f>
        <v>0</v>
      </c>
      <c r="H57" s="616">
        <f>7/12*(G56-G27)+5/12*(H56-H27)+H27</f>
        <v>0</v>
      </c>
      <c r="I57" s="616">
        <f>7/12*(H56-H27)+5/12*(I56-I27)+I27</f>
        <v>0</v>
      </c>
      <c r="J57" s="616">
        <f>7/12*(I56-I27)+5/12*(J56-J27)+J27</f>
        <v>0</v>
      </c>
      <c r="K57" s="616">
        <f>7/12*(J56-J27)+5/12*(K56-K27)+K27</f>
        <v>0</v>
      </c>
      <c r="L57" s="215"/>
      <c r="M57" s="103"/>
    </row>
    <row r="58" spans="2:15" x14ac:dyDescent="0.2">
      <c r="B58" s="86"/>
      <c r="C58" s="105"/>
      <c r="D58" s="101"/>
      <c r="E58" s="100"/>
      <c r="F58" s="128"/>
      <c r="G58" s="128"/>
      <c r="H58" s="128"/>
      <c r="I58" s="128"/>
      <c r="J58" s="128"/>
      <c r="K58" s="128"/>
      <c r="L58" s="87"/>
      <c r="M58" s="90"/>
    </row>
    <row r="59" spans="2:15" x14ac:dyDescent="0.2">
      <c r="B59" s="86"/>
      <c r="C59" s="257"/>
      <c r="D59" s="277"/>
      <c r="E59" s="287"/>
      <c r="F59" s="247"/>
      <c r="G59" s="247"/>
      <c r="H59" s="247"/>
      <c r="I59" s="247"/>
      <c r="J59" s="247"/>
      <c r="K59" s="247"/>
      <c r="L59" s="201"/>
      <c r="M59" s="90"/>
    </row>
    <row r="60" spans="2:15" x14ac:dyDescent="0.2">
      <c r="B60" s="86"/>
      <c r="C60" s="183"/>
      <c r="D60" s="671" t="s">
        <v>219</v>
      </c>
      <c r="E60" s="162"/>
      <c r="F60" s="346"/>
      <c r="G60" s="346"/>
      <c r="H60" s="346"/>
      <c r="I60" s="346"/>
      <c r="J60" s="346"/>
      <c r="K60" s="346"/>
      <c r="L60" s="166"/>
      <c r="M60" s="90"/>
      <c r="O60" s="327"/>
    </row>
    <row r="61" spans="2:15" x14ac:dyDescent="0.2">
      <c r="B61" s="86"/>
      <c r="C61" s="183"/>
      <c r="D61" s="175"/>
      <c r="E61" s="162"/>
      <c r="F61" s="346"/>
      <c r="G61" s="346"/>
      <c r="H61" s="346"/>
      <c r="I61" s="346"/>
      <c r="J61" s="346"/>
      <c r="K61" s="346"/>
      <c r="L61" s="166"/>
      <c r="M61" s="90"/>
      <c r="O61" s="327"/>
    </row>
    <row r="62" spans="2:15" x14ac:dyDescent="0.2">
      <c r="B62" s="86"/>
      <c r="C62" s="183"/>
      <c r="D62" s="344"/>
      <c r="E62" s="162"/>
      <c r="F62" s="409">
        <v>0</v>
      </c>
      <c r="G62" s="409">
        <f t="shared" ref="G62:K66" si="13">F62</f>
        <v>0</v>
      </c>
      <c r="H62" s="409">
        <f t="shared" si="13"/>
        <v>0</v>
      </c>
      <c r="I62" s="409">
        <f t="shared" si="13"/>
        <v>0</v>
      </c>
      <c r="J62" s="409">
        <f t="shared" si="13"/>
        <v>0</v>
      </c>
      <c r="K62" s="409">
        <f t="shared" si="13"/>
        <v>0</v>
      </c>
      <c r="L62" s="166"/>
      <c r="M62" s="90"/>
      <c r="O62" s="327"/>
    </row>
    <row r="63" spans="2:15" x14ac:dyDescent="0.2">
      <c r="B63" s="86"/>
      <c r="C63" s="183"/>
      <c r="D63" s="344"/>
      <c r="E63" s="162"/>
      <c r="F63" s="409">
        <v>0</v>
      </c>
      <c r="G63" s="409">
        <f t="shared" si="13"/>
        <v>0</v>
      </c>
      <c r="H63" s="409">
        <f t="shared" si="13"/>
        <v>0</v>
      </c>
      <c r="I63" s="409">
        <f t="shared" si="13"/>
        <v>0</v>
      </c>
      <c r="J63" s="409">
        <f t="shared" si="13"/>
        <v>0</v>
      </c>
      <c r="K63" s="409">
        <f t="shared" si="13"/>
        <v>0</v>
      </c>
      <c r="L63" s="166"/>
      <c r="M63" s="90"/>
      <c r="O63" s="327"/>
    </row>
    <row r="64" spans="2:15" x14ac:dyDescent="0.2">
      <c r="B64" s="86"/>
      <c r="C64" s="183"/>
      <c r="D64" s="344"/>
      <c r="E64" s="162"/>
      <c r="F64" s="409">
        <v>0</v>
      </c>
      <c r="G64" s="409">
        <f t="shared" si="13"/>
        <v>0</v>
      </c>
      <c r="H64" s="409">
        <f t="shared" si="13"/>
        <v>0</v>
      </c>
      <c r="I64" s="409">
        <f t="shared" si="13"/>
        <v>0</v>
      </c>
      <c r="J64" s="409">
        <f t="shared" si="13"/>
        <v>0</v>
      </c>
      <c r="K64" s="409">
        <f t="shared" si="13"/>
        <v>0</v>
      </c>
      <c r="L64" s="166"/>
      <c r="M64" s="90"/>
      <c r="O64" s="327"/>
    </row>
    <row r="65" spans="2:15" x14ac:dyDescent="0.2">
      <c r="B65" s="86"/>
      <c r="C65" s="183"/>
      <c r="D65" s="344"/>
      <c r="E65" s="162"/>
      <c r="F65" s="409">
        <v>0</v>
      </c>
      <c r="G65" s="409">
        <f t="shared" si="13"/>
        <v>0</v>
      </c>
      <c r="H65" s="409">
        <f t="shared" si="13"/>
        <v>0</v>
      </c>
      <c r="I65" s="409">
        <f t="shared" si="13"/>
        <v>0</v>
      </c>
      <c r="J65" s="409">
        <f t="shared" si="13"/>
        <v>0</v>
      </c>
      <c r="K65" s="409">
        <f t="shared" si="13"/>
        <v>0</v>
      </c>
      <c r="L65" s="166"/>
      <c r="M65" s="90"/>
      <c r="O65" s="327"/>
    </row>
    <row r="66" spans="2:15" x14ac:dyDescent="0.2">
      <c r="B66" s="86"/>
      <c r="C66" s="183"/>
      <c r="D66" s="344"/>
      <c r="E66" s="162"/>
      <c r="F66" s="409">
        <v>0</v>
      </c>
      <c r="G66" s="409">
        <f t="shared" si="13"/>
        <v>0</v>
      </c>
      <c r="H66" s="409">
        <f t="shared" si="13"/>
        <v>0</v>
      </c>
      <c r="I66" s="409">
        <f t="shared" si="13"/>
        <v>0</v>
      </c>
      <c r="J66" s="409">
        <f t="shared" si="13"/>
        <v>0</v>
      </c>
      <c r="K66" s="409">
        <f t="shared" si="13"/>
        <v>0</v>
      </c>
      <c r="L66" s="166"/>
      <c r="M66" s="90"/>
    </row>
    <row r="67" spans="2:15" x14ac:dyDescent="0.2">
      <c r="B67" s="86"/>
      <c r="C67" s="183"/>
      <c r="D67" s="162"/>
      <c r="E67" s="162"/>
      <c r="F67" s="220"/>
      <c r="G67" s="220"/>
      <c r="H67" s="220"/>
      <c r="I67" s="220"/>
      <c r="J67" s="220"/>
      <c r="K67" s="220"/>
      <c r="L67" s="166"/>
      <c r="M67" s="90"/>
    </row>
    <row r="68" spans="2:15" s="74" customFormat="1" x14ac:dyDescent="0.2">
      <c r="B68" s="102"/>
      <c r="C68" s="181"/>
      <c r="D68" s="175" t="s">
        <v>30</v>
      </c>
      <c r="E68" s="184"/>
      <c r="F68" s="612">
        <f t="shared" ref="F68:K68" si="14">SUM(F62:F66)</f>
        <v>0</v>
      </c>
      <c r="G68" s="612">
        <f t="shared" si="14"/>
        <v>0</v>
      </c>
      <c r="H68" s="612">
        <f t="shared" si="14"/>
        <v>0</v>
      </c>
      <c r="I68" s="612">
        <f t="shared" si="14"/>
        <v>0</v>
      </c>
      <c r="J68" s="612">
        <f t="shared" si="14"/>
        <v>0</v>
      </c>
      <c r="K68" s="612">
        <f t="shared" si="14"/>
        <v>0</v>
      </c>
      <c r="L68" s="215"/>
      <c r="M68" s="103"/>
    </row>
    <row r="69" spans="2:15" x14ac:dyDescent="0.2">
      <c r="B69" s="86"/>
      <c r="C69" s="181"/>
      <c r="D69" s="617" t="s">
        <v>71</v>
      </c>
      <c r="E69" s="262"/>
      <c r="F69" s="616"/>
      <c r="G69" s="626">
        <f>7/12*(F68-F42)+5/12*(G68-G42)+G42</f>
        <v>0</v>
      </c>
      <c r="H69" s="626">
        <f t="shared" ref="H69" si="15">7/12*(G68-G42)+5/12*(H68-H42)+H42</f>
        <v>0</v>
      </c>
      <c r="I69" s="626">
        <f>7/12*(H68-H42)+5/12*(I68-I42)+I42</f>
        <v>0</v>
      </c>
      <c r="J69" s="626">
        <f>7/12*(I68-I42)+5/12*(J68-J42)+J42</f>
        <v>0</v>
      </c>
      <c r="K69" s="626">
        <f>7/12*(J68-J42)+5/12*(K68-K42)+K42</f>
        <v>0</v>
      </c>
      <c r="L69" s="215"/>
      <c r="M69" s="103"/>
    </row>
    <row r="70" spans="2:15" x14ac:dyDescent="0.2">
      <c r="B70" s="86"/>
      <c r="C70" s="105"/>
      <c r="D70" s="101"/>
      <c r="E70" s="100"/>
      <c r="F70" s="128"/>
      <c r="G70" s="128"/>
      <c r="H70" s="128"/>
      <c r="I70" s="128"/>
      <c r="J70" s="128"/>
      <c r="K70" s="128"/>
      <c r="L70" s="87"/>
      <c r="M70" s="90"/>
    </row>
    <row r="71" spans="2:15" x14ac:dyDescent="0.2">
      <c r="B71" s="86"/>
      <c r="C71" s="181"/>
      <c r="D71" s="212"/>
      <c r="E71" s="184"/>
      <c r="F71" s="242"/>
      <c r="G71" s="242"/>
      <c r="H71" s="242"/>
      <c r="I71" s="242"/>
      <c r="J71" s="242"/>
      <c r="K71" s="242"/>
      <c r="L71" s="166"/>
      <c r="M71" s="90"/>
    </row>
    <row r="72" spans="2:15" x14ac:dyDescent="0.2">
      <c r="B72" s="86"/>
      <c r="C72" s="181"/>
      <c r="D72" s="666" t="s">
        <v>218</v>
      </c>
      <c r="E72" s="184"/>
      <c r="F72" s="242"/>
      <c r="G72" s="242"/>
      <c r="H72" s="242"/>
      <c r="I72" s="242"/>
      <c r="J72" s="242"/>
      <c r="K72" s="242"/>
      <c r="L72" s="166"/>
      <c r="M72" s="90"/>
    </row>
    <row r="73" spans="2:15" x14ac:dyDescent="0.2">
      <c r="B73" s="86"/>
      <c r="C73" s="181"/>
      <c r="D73" s="209"/>
      <c r="E73" s="184"/>
      <c r="F73" s="242"/>
      <c r="G73" s="242"/>
      <c r="H73" s="242"/>
      <c r="I73" s="242"/>
      <c r="J73" s="242"/>
      <c r="K73" s="242"/>
      <c r="L73" s="166"/>
      <c r="M73" s="90"/>
    </row>
    <row r="74" spans="2:15" x14ac:dyDescent="0.2">
      <c r="B74" s="86"/>
      <c r="C74" s="181"/>
      <c r="D74" s="344"/>
      <c r="E74" s="184"/>
      <c r="F74" s="409">
        <v>0</v>
      </c>
      <c r="G74" s="409">
        <f t="shared" ref="G74:K78" si="16">F74</f>
        <v>0</v>
      </c>
      <c r="H74" s="409">
        <f t="shared" si="16"/>
        <v>0</v>
      </c>
      <c r="I74" s="409">
        <f t="shared" si="16"/>
        <v>0</v>
      </c>
      <c r="J74" s="409">
        <f t="shared" si="16"/>
        <v>0</v>
      </c>
      <c r="K74" s="409">
        <f t="shared" si="16"/>
        <v>0</v>
      </c>
      <c r="L74" s="166"/>
      <c r="M74" s="90"/>
    </row>
    <row r="75" spans="2:15" x14ac:dyDescent="0.2">
      <c r="B75" s="86"/>
      <c r="C75" s="181"/>
      <c r="D75" s="344"/>
      <c r="E75" s="184"/>
      <c r="F75" s="409">
        <v>0</v>
      </c>
      <c r="G75" s="409">
        <f t="shared" si="16"/>
        <v>0</v>
      </c>
      <c r="H75" s="409">
        <f t="shared" si="16"/>
        <v>0</v>
      </c>
      <c r="I75" s="409">
        <f t="shared" si="16"/>
        <v>0</v>
      </c>
      <c r="J75" s="409">
        <f t="shared" si="16"/>
        <v>0</v>
      </c>
      <c r="K75" s="409">
        <f t="shared" si="16"/>
        <v>0</v>
      </c>
      <c r="L75" s="166"/>
      <c r="M75" s="90"/>
    </row>
    <row r="76" spans="2:15" x14ac:dyDescent="0.2">
      <c r="B76" s="86"/>
      <c r="C76" s="181"/>
      <c r="D76" s="344"/>
      <c r="E76" s="184"/>
      <c r="F76" s="409">
        <v>0</v>
      </c>
      <c r="G76" s="409">
        <f t="shared" si="16"/>
        <v>0</v>
      </c>
      <c r="H76" s="409">
        <f t="shared" si="16"/>
        <v>0</v>
      </c>
      <c r="I76" s="409">
        <f t="shared" si="16"/>
        <v>0</v>
      </c>
      <c r="J76" s="409">
        <f t="shared" si="16"/>
        <v>0</v>
      </c>
      <c r="K76" s="409">
        <f t="shared" si="16"/>
        <v>0</v>
      </c>
      <c r="L76" s="166"/>
      <c r="M76" s="90"/>
    </row>
    <row r="77" spans="2:15" x14ac:dyDescent="0.2">
      <c r="B77" s="86"/>
      <c r="C77" s="181"/>
      <c r="D77" s="344"/>
      <c r="E77" s="184"/>
      <c r="F77" s="409">
        <v>0</v>
      </c>
      <c r="G77" s="409">
        <f t="shared" si="16"/>
        <v>0</v>
      </c>
      <c r="H77" s="409">
        <f t="shared" si="16"/>
        <v>0</v>
      </c>
      <c r="I77" s="409">
        <f t="shared" si="16"/>
        <v>0</v>
      </c>
      <c r="J77" s="409">
        <f t="shared" si="16"/>
        <v>0</v>
      </c>
      <c r="K77" s="409">
        <f t="shared" si="16"/>
        <v>0</v>
      </c>
      <c r="L77" s="166"/>
      <c r="M77" s="90"/>
    </row>
    <row r="78" spans="2:15" x14ac:dyDescent="0.2">
      <c r="B78" s="86"/>
      <c r="C78" s="181"/>
      <c r="D78" s="344"/>
      <c r="E78" s="184"/>
      <c r="F78" s="409">
        <v>0</v>
      </c>
      <c r="G78" s="409">
        <f t="shared" si="16"/>
        <v>0</v>
      </c>
      <c r="H78" s="409">
        <f t="shared" si="16"/>
        <v>0</v>
      </c>
      <c r="I78" s="409">
        <f t="shared" si="16"/>
        <v>0</v>
      </c>
      <c r="J78" s="409">
        <f t="shared" si="16"/>
        <v>0</v>
      </c>
      <c r="K78" s="409">
        <f t="shared" si="16"/>
        <v>0</v>
      </c>
      <c r="L78" s="166"/>
      <c r="M78" s="90"/>
    </row>
    <row r="79" spans="2:15" x14ac:dyDescent="0.2">
      <c r="B79" s="86"/>
      <c r="C79" s="181"/>
      <c r="D79" s="162"/>
      <c r="E79" s="184"/>
      <c r="F79" s="220"/>
      <c r="G79" s="220"/>
      <c r="H79" s="220"/>
      <c r="I79" s="220"/>
      <c r="J79" s="220"/>
      <c r="K79" s="220"/>
      <c r="L79" s="166"/>
      <c r="M79" s="90"/>
    </row>
    <row r="80" spans="2:15" s="74" customFormat="1" x14ac:dyDescent="0.2">
      <c r="B80" s="102"/>
      <c r="C80" s="181"/>
      <c r="D80" s="175" t="s">
        <v>30</v>
      </c>
      <c r="E80" s="184"/>
      <c r="F80" s="612">
        <f t="shared" ref="F80:K80" si="17">SUM(F74:F78)</f>
        <v>0</v>
      </c>
      <c r="G80" s="612">
        <f t="shared" si="17"/>
        <v>0</v>
      </c>
      <c r="H80" s="612">
        <f t="shared" si="17"/>
        <v>0</v>
      </c>
      <c r="I80" s="612">
        <f t="shared" si="17"/>
        <v>0</v>
      </c>
      <c r="J80" s="612">
        <f t="shared" si="17"/>
        <v>0</v>
      </c>
      <c r="K80" s="612">
        <f t="shared" si="17"/>
        <v>0</v>
      </c>
      <c r="L80" s="215"/>
      <c r="M80" s="103"/>
    </row>
    <row r="81" spans="2:13" x14ac:dyDescent="0.2">
      <c r="B81" s="86"/>
      <c r="C81" s="255"/>
      <c r="D81" s="617" t="s">
        <v>71</v>
      </c>
      <c r="E81" s="262"/>
      <c r="F81" s="616"/>
      <c r="G81" s="626">
        <f>7/12*(F80-F54)+5/12*(G80-G54)+G54</f>
        <v>0</v>
      </c>
      <c r="H81" s="626">
        <f t="shared" ref="H81" si="18">7/12*(G80-G54)+5/12*(H80-H54)+H54</f>
        <v>0</v>
      </c>
      <c r="I81" s="626">
        <f>7/12*(H80-H54)+5/12*(I80-I54)+I54</f>
        <v>0</v>
      </c>
      <c r="J81" s="626">
        <f>7/12*(I80-I54)+5/12*(J80-J54)+J54</f>
        <v>0</v>
      </c>
      <c r="K81" s="626">
        <f>7/12*(J80-J54)+5/12*(K80-K54)+K54</f>
        <v>0</v>
      </c>
      <c r="L81" s="215"/>
      <c r="M81" s="103"/>
    </row>
    <row r="82" spans="2:13" x14ac:dyDescent="0.2">
      <c r="B82" s="86"/>
      <c r="C82" s="105"/>
      <c r="D82" s="87"/>
      <c r="E82" s="87"/>
      <c r="F82" s="333"/>
      <c r="G82" s="333"/>
      <c r="H82" s="333"/>
      <c r="I82" s="333"/>
      <c r="J82" s="333"/>
      <c r="K82" s="333"/>
      <c r="L82" s="333"/>
      <c r="M82" s="90"/>
    </row>
    <row r="83" spans="2:13" x14ac:dyDescent="0.2">
      <c r="B83" s="111"/>
      <c r="C83" s="336"/>
      <c r="D83" s="112"/>
      <c r="E83" s="112"/>
      <c r="F83" s="354"/>
      <c r="G83" s="354"/>
      <c r="H83" s="354"/>
      <c r="I83" s="354"/>
      <c r="J83" s="354"/>
      <c r="K83" s="354"/>
      <c r="L83" s="112"/>
      <c r="M83" s="114"/>
    </row>
    <row r="84" spans="2:13" x14ac:dyDescent="0.2">
      <c r="B84" s="81"/>
      <c r="C84" s="133"/>
      <c r="D84" s="82"/>
      <c r="E84" s="82"/>
      <c r="F84" s="355"/>
      <c r="G84" s="355"/>
      <c r="H84" s="355"/>
      <c r="I84" s="355"/>
      <c r="J84" s="355"/>
      <c r="K84" s="355"/>
      <c r="L84" s="82"/>
      <c r="M84" s="85"/>
    </row>
    <row r="85" spans="2:13" x14ac:dyDescent="0.2">
      <c r="B85" s="86"/>
      <c r="C85" s="105"/>
      <c r="D85" s="87"/>
      <c r="E85" s="87"/>
      <c r="F85" s="333"/>
      <c r="G85" s="333"/>
      <c r="H85" s="333"/>
      <c r="I85" s="333"/>
      <c r="J85" s="333"/>
      <c r="K85" s="333"/>
      <c r="L85" s="87"/>
      <c r="M85" s="90"/>
    </row>
    <row r="86" spans="2:13" x14ac:dyDescent="0.2">
      <c r="B86" s="86"/>
      <c r="C86" s="105"/>
      <c r="D86" s="87"/>
      <c r="E86" s="87"/>
      <c r="F86" s="615"/>
      <c r="G86" s="615"/>
      <c r="H86" s="615"/>
      <c r="I86" s="615"/>
      <c r="J86" s="615"/>
      <c r="K86" s="615"/>
      <c r="L86" s="87"/>
      <c r="M86" s="90"/>
    </row>
    <row r="87" spans="2:13" x14ac:dyDescent="0.2">
      <c r="B87" s="86"/>
      <c r="C87" s="105"/>
      <c r="D87" s="87"/>
      <c r="E87" s="87"/>
      <c r="F87" s="682" t="str">
        <f t="shared" ref="F87:J87" si="19">F8</f>
        <v>2014/15</v>
      </c>
      <c r="G87" s="682" t="str">
        <f t="shared" si="19"/>
        <v>2015/16</v>
      </c>
      <c r="H87" s="682" t="str">
        <f t="shared" si="19"/>
        <v>2016/17</v>
      </c>
      <c r="I87" s="682" t="str">
        <f t="shared" si="19"/>
        <v>2017/18</v>
      </c>
      <c r="J87" s="682" t="str">
        <f t="shared" si="19"/>
        <v>2018/19</v>
      </c>
      <c r="K87" s="682" t="str">
        <f t="shared" ref="K87" si="20">K8</f>
        <v>2019/20</v>
      </c>
      <c r="L87" s="87"/>
      <c r="M87" s="90"/>
    </row>
    <row r="88" spans="2:13" x14ac:dyDescent="0.2">
      <c r="B88" s="86"/>
      <c r="C88" s="105"/>
      <c r="D88" s="87"/>
      <c r="E88" s="87"/>
      <c r="F88" s="333"/>
      <c r="G88" s="333"/>
      <c r="H88" s="333"/>
      <c r="I88" s="333"/>
      <c r="J88" s="333"/>
      <c r="K88" s="333"/>
      <c r="L88" s="87"/>
      <c r="M88" s="90"/>
    </row>
    <row r="89" spans="2:13" x14ac:dyDescent="0.2">
      <c r="B89" s="86"/>
      <c r="D89" s="380"/>
      <c r="E89" s="74"/>
      <c r="F89" s="79"/>
      <c r="G89" s="79"/>
      <c r="H89" s="79"/>
      <c r="I89" s="79"/>
      <c r="J89" s="79"/>
      <c r="K89" s="79"/>
      <c r="M89" s="90"/>
    </row>
    <row r="90" spans="2:13" x14ac:dyDescent="0.2">
      <c r="B90" s="86"/>
      <c r="C90" s="348"/>
      <c r="D90" s="681" t="s">
        <v>227</v>
      </c>
      <c r="E90" s="246"/>
      <c r="F90" s="349"/>
      <c r="G90" s="349"/>
      <c r="H90" s="349"/>
      <c r="I90" s="349"/>
      <c r="J90" s="349"/>
      <c r="K90" s="349"/>
      <c r="L90" s="201"/>
      <c r="M90" s="90"/>
    </row>
    <row r="91" spans="2:13" x14ac:dyDescent="0.2">
      <c r="B91" s="86"/>
      <c r="C91" s="160"/>
      <c r="D91" s="162"/>
      <c r="E91" s="162"/>
      <c r="F91" s="346"/>
      <c r="G91" s="346"/>
      <c r="H91" s="346"/>
      <c r="I91" s="346"/>
      <c r="J91" s="346"/>
      <c r="K91" s="346"/>
      <c r="L91" s="166"/>
      <c r="M91" s="90"/>
    </row>
    <row r="92" spans="2:13" x14ac:dyDescent="0.2">
      <c r="B92" s="86"/>
      <c r="C92" s="160"/>
      <c r="D92" s="184" t="s">
        <v>201</v>
      </c>
      <c r="E92" s="206"/>
      <c r="F92" s="203"/>
      <c r="G92" s="203"/>
      <c r="H92" s="203"/>
      <c r="I92" s="203"/>
      <c r="J92" s="203"/>
      <c r="K92" s="203"/>
      <c r="L92" s="166"/>
      <c r="M92" s="90"/>
    </row>
    <row r="93" spans="2:13" x14ac:dyDescent="0.2">
      <c r="B93" s="86"/>
      <c r="C93" s="160"/>
      <c r="D93" s="350"/>
      <c r="E93" s="567"/>
      <c r="F93" s="409">
        <v>0</v>
      </c>
      <c r="G93" s="409">
        <f t="shared" ref="G93:K97" si="21">F93</f>
        <v>0</v>
      </c>
      <c r="H93" s="409">
        <f t="shared" si="21"/>
        <v>0</v>
      </c>
      <c r="I93" s="409">
        <f t="shared" si="21"/>
        <v>0</v>
      </c>
      <c r="J93" s="409">
        <f t="shared" si="21"/>
        <v>0</v>
      </c>
      <c r="K93" s="409">
        <f t="shared" si="21"/>
        <v>0</v>
      </c>
      <c r="L93" s="166"/>
      <c r="M93" s="90"/>
    </row>
    <row r="94" spans="2:13" x14ac:dyDescent="0.2">
      <c r="B94" s="86"/>
      <c r="C94" s="160"/>
      <c r="D94" s="350"/>
      <c r="E94" s="567"/>
      <c r="F94" s="409">
        <v>0</v>
      </c>
      <c r="G94" s="409">
        <f t="shared" si="21"/>
        <v>0</v>
      </c>
      <c r="H94" s="409">
        <f t="shared" si="21"/>
        <v>0</v>
      </c>
      <c r="I94" s="409">
        <f t="shared" si="21"/>
        <v>0</v>
      </c>
      <c r="J94" s="409">
        <f t="shared" si="21"/>
        <v>0</v>
      </c>
      <c r="K94" s="409">
        <f t="shared" si="21"/>
        <v>0</v>
      </c>
      <c r="L94" s="166"/>
      <c r="M94" s="90"/>
    </row>
    <row r="95" spans="2:13" x14ac:dyDescent="0.2">
      <c r="B95" s="86"/>
      <c r="C95" s="570"/>
      <c r="D95" s="350"/>
      <c r="E95" s="567"/>
      <c r="F95" s="409">
        <v>0</v>
      </c>
      <c r="G95" s="409">
        <f t="shared" si="21"/>
        <v>0</v>
      </c>
      <c r="H95" s="409">
        <f t="shared" si="21"/>
        <v>0</v>
      </c>
      <c r="I95" s="409">
        <f t="shared" si="21"/>
        <v>0</v>
      </c>
      <c r="J95" s="409">
        <f t="shared" si="21"/>
        <v>0</v>
      </c>
      <c r="K95" s="409">
        <f t="shared" si="21"/>
        <v>0</v>
      </c>
      <c r="L95" s="166"/>
      <c r="M95" s="90"/>
    </row>
    <row r="96" spans="2:13" x14ac:dyDescent="0.2">
      <c r="B96" s="86"/>
      <c r="C96" s="570"/>
      <c r="D96" s="350"/>
      <c r="E96" s="567"/>
      <c r="F96" s="409">
        <v>0</v>
      </c>
      <c r="G96" s="409">
        <f t="shared" ref="G96:K96" si="22">F96</f>
        <v>0</v>
      </c>
      <c r="H96" s="409">
        <f t="shared" si="22"/>
        <v>0</v>
      </c>
      <c r="I96" s="409">
        <f t="shared" si="22"/>
        <v>0</v>
      </c>
      <c r="J96" s="409">
        <f t="shared" si="22"/>
        <v>0</v>
      </c>
      <c r="K96" s="409">
        <f t="shared" si="22"/>
        <v>0</v>
      </c>
      <c r="L96" s="166"/>
      <c r="M96" s="90"/>
    </row>
    <row r="97" spans="2:13" x14ac:dyDescent="0.2">
      <c r="B97" s="86"/>
      <c r="C97" s="160"/>
      <c r="D97" s="350"/>
      <c r="E97" s="206"/>
      <c r="F97" s="409">
        <v>0</v>
      </c>
      <c r="G97" s="409">
        <f t="shared" si="21"/>
        <v>0</v>
      </c>
      <c r="H97" s="409">
        <f t="shared" si="21"/>
        <v>0</v>
      </c>
      <c r="I97" s="409">
        <f t="shared" si="21"/>
        <v>0</v>
      </c>
      <c r="J97" s="409">
        <f t="shared" si="21"/>
        <v>0</v>
      </c>
      <c r="K97" s="409">
        <f t="shared" si="21"/>
        <v>0</v>
      </c>
      <c r="L97" s="166"/>
      <c r="M97" s="90"/>
    </row>
    <row r="98" spans="2:13" x14ac:dyDescent="0.2">
      <c r="B98" s="86"/>
      <c r="C98" s="160"/>
      <c r="D98" s="167"/>
      <c r="E98" s="206"/>
      <c r="F98" s="588">
        <f t="shared" ref="F98" si="23">SUM(F92:F97)</f>
        <v>0</v>
      </c>
      <c r="G98" s="588">
        <f t="shared" ref="G98:H98" si="24">SUM(G92:G97)</f>
        <v>0</v>
      </c>
      <c r="H98" s="588">
        <f t="shared" si="24"/>
        <v>0</v>
      </c>
      <c r="I98" s="588">
        <f t="shared" ref="I98:J98" si="25">SUM(I92:I97)</f>
        <v>0</v>
      </c>
      <c r="J98" s="588">
        <f t="shared" si="25"/>
        <v>0</v>
      </c>
      <c r="K98" s="588">
        <f t="shared" ref="K98" si="26">SUM(K92:K97)</f>
        <v>0</v>
      </c>
      <c r="L98" s="166"/>
      <c r="M98" s="90"/>
    </row>
    <row r="99" spans="2:13" x14ac:dyDescent="0.2">
      <c r="B99" s="86"/>
      <c r="C99" s="216"/>
      <c r="D99" s="184" t="s">
        <v>177</v>
      </c>
      <c r="E99" s="567"/>
      <c r="F99" s="353"/>
      <c r="G99" s="353"/>
      <c r="H99" s="353"/>
      <c r="I99" s="353"/>
      <c r="J99" s="353"/>
      <c r="K99" s="353"/>
      <c r="L99" s="166"/>
      <c r="M99" s="90"/>
    </row>
    <row r="100" spans="2:13" x14ac:dyDescent="0.2">
      <c r="B100" s="86"/>
      <c r="C100" s="570"/>
      <c r="D100" s="344"/>
      <c r="E100" s="567"/>
      <c r="F100" s="409">
        <v>0</v>
      </c>
      <c r="G100" s="409">
        <f t="shared" ref="G100:K114" si="27">F100</f>
        <v>0</v>
      </c>
      <c r="H100" s="409">
        <f t="shared" si="27"/>
        <v>0</v>
      </c>
      <c r="I100" s="409">
        <f t="shared" si="27"/>
        <v>0</v>
      </c>
      <c r="J100" s="409">
        <f t="shared" si="27"/>
        <v>0</v>
      </c>
      <c r="K100" s="409">
        <f t="shared" si="27"/>
        <v>0</v>
      </c>
      <c r="L100" s="166"/>
      <c r="M100" s="90"/>
    </row>
    <row r="101" spans="2:13" x14ac:dyDescent="0.2">
      <c r="B101" s="86"/>
      <c r="C101" s="570"/>
      <c r="D101" s="344"/>
      <c r="E101" s="567"/>
      <c r="F101" s="409">
        <v>0</v>
      </c>
      <c r="G101" s="409">
        <f t="shared" si="27"/>
        <v>0</v>
      </c>
      <c r="H101" s="409">
        <f t="shared" si="27"/>
        <v>0</v>
      </c>
      <c r="I101" s="409">
        <f t="shared" si="27"/>
        <v>0</v>
      </c>
      <c r="J101" s="409">
        <f t="shared" si="27"/>
        <v>0</v>
      </c>
      <c r="K101" s="409">
        <f t="shared" si="27"/>
        <v>0</v>
      </c>
      <c r="L101" s="166"/>
      <c r="M101" s="90"/>
    </row>
    <row r="102" spans="2:13" x14ac:dyDescent="0.2">
      <c r="B102" s="86"/>
      <c r="C102" s="570"/>
      <c r="D102" s="344"/>
      <c r="E102" s="567"/>
      <c r="F102" s="409">
        <v>0</v>
      </c>
      <c r="G102" s="409">
        <f t="shared" si="27"/>
        <v>0</v>
      </c>
      <c r="H102" s="409">
        <f t="shared" si="27"/>
        <v>0</v>
      </c>
      <c r="I102" s="409">
        <f t="shared" si="27"/>
        <v>0</v>
      </c>
      <c r="J102" s="409">
        <f t="shared" si="27"/>
        <v>0</v>
      </c>
      <c r="K102" s="409">
        <f t="shared" si="27"/>
        <v>0</v>
      </c>
      <c r="L102" s="166"/>
      <c r="M102" s="90"/>
    </row>
    <row r="103" spans="2:13" x14ac:dyDescent="0.2">
      <c r="B103" s="86"/>
      <c r="C103" s="570"/>
      <c r="D103" s="344"/>
      <c r="E103" s="567"/>
      <c r="F103" s="409">
        <v>0</v>
      </c>
      <c r="G103" s="409">
        <f t="shared" si="27"/>
        <v>0</v>
      </c>
      <c r="H103" s="409">
        <f t="shared" si="27"/>
        <v>0</v>
      </c>
      <c r="I103" s="409">
        <f t="shared" si="27"/>
        <v>0</v>
      </c>
      <c r="J103" s="409">
        <f t="shared" si="27"/>
        <v>0</v>
      </c>
      <c r="K103" s="409">
        <f t="shared" si="27"/>
        <v>0</v>
      </c>
      <c r="L103" s="166"/>
      <c r="M103" s="90"/>
    </row>
    <row r="104" spans="2:13" x14ac:dyDescent="0.2">
      <c r="B104" s="86"/>
      <c r="C104" s="570"/>
      <c r="D104" s="344"/>
      <c r="E104" s="567"/>
      <c r="F104" s="409">
        <v>0</v>
      </c>
      <c r="G104" s="409">
        <f t="shared" si="27"/>
        <v>0</v>
      </c>
      <c r="H104" s="409">
        <f t="shared" si="27"/>
        <v>0</v>
      </c>
      <c r="I104" s="409">
        <f t="shared" si="27"/>
        <v>0</v>
      </c>
      <c r="J104" s="409">
        <f t="shared" si="27"/>
        <v>0</v>
      </c>
      <c r="K104" s="409">
        <f t="shared" si="27"/>
        <v>0</v>
      </c>
      <c r="L104" s="166"/>
      <c r="M104" s="90"/>
    </row>
    <row r="105" spans="2:13" x14ac:dyDescent="0.2">
      <c r="B105" s="86"/>
      <c r="C105" s="570"/>
      <c r="D105" s="344"/>
      <c r="E105" s="567"/>
      <c r="F105" s="409">
        <v>0</v>
      </c>
      <c r="G105" s="409">
        <f t="shared" si="27"/>
        <v>0</v>
      </c>
      <c r="H105" s="409">
        <f t="shared" si="27"/>
        <v>0</v>
      </c>
      <c r="I105" s="409">
        <f t="shared" si="27"/>
        <v>0</v>
      </c>
      <c r="J105" s="409">
        <f t="shared" si="27"/>
        <v>0</v>
      </c>
      <c r="K105" s="409">
        <f t="shared" si="27"/>
        <v>0</v>
      </c>
      <c r="L105" s="166"/>
      <c r="M105" s="90"/>
    </row>
    <row r="106" spans="2:13" x14ac:dyDescent="0.2">
      <c r="B106" s="86"/>
      <c r="C106" s="570"/>
      <c r="D106" s="344"/>
      <c r="E106" s="567"/>
      <c r="F106" s="409">
        <v>0</v>
      </c>
      <c r="G106" s="409">
        <f t="shared" si="27"/>
        <v>0</v>
      </c>
      <c r="H106" s="409">
        <f t="shared" si="27"/>
        <v>0</v>
      </c>
      <c r="I106" s="409">
        <f t="shared" si="27"/>
        <v>0</v>
      </c>
      <c r="J106" s="409">
        <f t="shared" si="27"/>
        <v>0</v>
      </c>
      <c r="K106" s="409">
        <f t="shared" si="27"/>
        <v>0</v>
      </c>
      <c r="L106" s="166"/>
      <c r="M106" s="90"/>
    </row>
    <row r="107" spans="2:13" x14ac:dyDescent="0.2">
      <c r="B107" s="86"/>
      <c r="C107" s="570"/>
      <c r="D107" s="344"/>
      <c r="E107" s="567"/>
      <c r="F107" s="409">
        <v>0</v>
      </c>
      <c r="G107" s="409">
        <f t="shared" si="27"/>
        <v>0</v>
      </c>
      <c r="H107" s="409">
        <f t="shared" si="27"/>
        <v>0</v>
      </c>
      <c r="I107" s="409">
        <f t="shared" si="27"/>
        <v>0</v>
      </c>
      <c r="J107" s="409">
        <f t="shared" si="27"/>
        <v>0</v>
      </c>
      <c r="K107" s="409">
        <f t="shared" si="27"/>
        <v>0</v>
      </c>
      <c r="L107" s="166"/>
      <c r="M107" s="90"/>
    </row>
    <row r="108" spans="2:13" x14ac:dyDescent="0.2">
      <c r="B108" s="86"/>
      <c r="C108" s="570"/>
      <c r="D108" s="344"/>
      <c r="E108" s="567"/>
      <c r="F108" s="409">
        <v>0</v>
      </c>
      <c r="G108" s="409">
        <f t="shared" si="27"/>
        <v>0</v>
      </c>
      <c r="H108" s="409">
        <f t="shared" si="27"/>
        <v>0</v>
      </c>
      <c r="I108" s="409">
        <f t="shared" si="27"/>
        <v>0</v>
      </c>
      <c r="J108" s="409">
        <f t="shared" si="27"/>
        <v>0</v>
      </c>
      <c r="K108" s="409">
        <f t="shared" si="27"/>
        <v>0</v>
      </c>
      <c r="L108" s="166"/>
      <c r="M108" s="90"/>
    </row>
    <row r="109" spans="2:13" x14ac:dyDescent="0.2">
      <c r="B109" s="86"/>
      <c r="C109" s="570"/>
      <c r="D109" s="344"/>
      <c r="E109" s="567"/>
      <c r="F109" s="409">
        <v>0</v>
      </c>
      <c r="G109" s="409">
        <f t="shared" si="27"/>
        <v>0</v>
      </c>
      <c r="H109" s="409">
        <f t="shared" si="27"/>
        <v>0</v>
      </c>
      <c r="I109" s="409">
        <f t="shared" si="27"/>
        <v>0</v>
      </c>
      <c r="J109" s="409">
        <f t="shared" si="27"/>
        <v>0</v>
      </c>
      <c r="K109" s="409">
        <f t="shared" si="27"/>
        <v>0</v>
      </c>
      <c r="L109" s="166"/>
      <c r="M109" s="90"/>
    </row>
    <row r="110" spans="2:13" x14ac:dyDescent="0.2">
      <c r="B110" s="86"/>
      <c r="C110" s="570"/>
      <c r="D110" s="344"/>
      <c r="E110" s="567"/>
      <c r="F110" s="409">
        <v>0</v>
      </c>
      <c r="G110" s="409">
        <f t="shared" si="27"/>
        <v>0</v>
      </c>
      <c r="H110" s="409">
        <f t="shared" si="27"/>
        <v>0</v>
      </c>
      <c r="I110" s="409">
        <f t="shared" si="27"/>
        <v>0</v>
      </c>
      <c r="J110" s="409">
        <f t="shared" si="27"/>
        <v>0</v>
      </c>
      <c r="K110" s="409">
        <f t="shared" si="27"/>
        <v>0</v>
      </c>
      <c r="L110" s="166"/>
      <c r="M110" s="90"/>
    </row>
    <row r="111" spans="2:13" x14ac:dyDescent="0.2">
      <c r="B111" s="86"/>
      <c r="C111" s="570"/>
      <c r="D111" s="344"/>
      <c r="E111" s="567"/>
      <c r="F111" s="409">
        <v>0</v>
      </c>
      <c r="G111" s="409">
        <f t="shared" si="27"/>
        <v>0</v>
      </c>
      <c r="H111" s="409">
        <f t="shared" si="27"/>
        <v>0</v>
      </c>
      <c r="I111" s="409">
        <f t="shared" si="27"/>
        <v>0</v>
      </c>
      <c r="J111" s="409">
        <f t="shared" si="27"/>
        <v>0</v>
      </c>
      <c r="K111" s="409">
        <f t="shared" si="27"/>
        <v>0</v>
      </c>
      <c r="L111" s="166"/>
      <c r="M111" s="90"/>
    </row>
    <row r="112" spans="2:13" x14ac:dyDescent="0.2">
      <c r="B112" s="86"/>
      <c r="C112" s="570"/>
      <c r="D112" s="350"/>
      <c r="E112" s="567"/>
      <c r="F112" s="409">
        <v>0</v>
      </c>
      <c r="G112" s="409">
        <f t="shared" si="27"/>
        <v>0</v>
      </c>
      <c r="H112" s="409">
        <f t="shared" si="27"/>
        <v>0</v>
      </c>
      <c r="I112" s="409">
        <f t="shared" si="27"/>
        <v>0</v>
      </c>
      <c r="J112" s="409">
        <f t="shared" si="27"/>
        <v>0</v>
      </c>
      <c r="K112" s="409">
        <f t="shared" si="27"/>
        <v>0</v>
      </c>
      <c r="L112" s="166"/>
      <c r="M112" s="90"/>
    </row>
    <row r="113" spans="2:15" x14ac:dyDescent="0.2">
      <c r="B113" s="86"/>
      <c r="C113" s="570"/>
      <c r="D113" s="350"/>
      <c r="E113" s="567"/>
      <c r="F113" s="409">
        <v>0</v>
      </c>
      <c r="G113" s="409">
        <f t="shared" si="27"/>
        <v>0</v>
      </c>
      <c r="H113" s="409">
        <f t="shared" si="27"/>
        <v>0</v>
      </c>
      <c r="I113" s="409">
        <f t="shared" si="27"/>
        <v>0</v>
      </c>
      <c r="J113" s="409">
        <f t="shared" si="27"/>
        <v>0</v>
      </c>
      <c r="K113" s="409">
        <f t="shared" si="27"/>
        <v>0</v>
      </c>
      <c r="L113" s="166"/>
      <c r="M113" s="90"/>
    </row>
    <row r="114" spans="2:15" x14ac:dyDescent="0.2">
      <c r="B114" s="86"/>
      <c r="C114" s="570"/>
      <c r="D114" s="350"/>
      <c r="E114" s="567"/>
      <c r="F114" s="409">
        <v>0</v>
      </c>
      <c r="G114" s="409">
        <f t="shared" si="27"/>
        <v>0</v>
      </c>
      <c r="H114" s="409">
        <f t="shared" si="27"/>
        <v>0</v>
      </c>
      <c r="I114" s="409">
        <f t="shared" si="27"/>
        <v>0</v>
      </c>
      <c r="J114" s="409">
        <f t="shared" si="27"/>
        <v>0</v>
      </c>
      <c r="K114" s="409">
        <f t="shared" si="27"/>
        <v>0</v>
      </c>
      <c r="L114" s="166"/>
      <c r="M114" s="90"/>
    </row>
    <row r="115" spans="2:15" x14ac:dyDescent="0.2">
      <c r="B115" s="86"/>
      <c r="C115" s="570"/>
      <c r="D115" s="254"/>
      <c r="E115" s="567"/>
      <c r="F115" s="593">
        <f t="shared" ref="F115:I115" si="28">SUM(F100:F114)</f>
        <v>0</v>
      </c>
      <c r="G115" s="593">
        <f t="shared" si="28"/>
        <v>0</v>
      </c>
      <c r="H115" s="593">
        <f t="shared" si="28"/>
        <v>0</v>
      </c>
      <c r="I115" s="593">
        <f t="shared" si="28"/>
        <v>0</v>
      </c>
      <c r="J115" s="593">
        <f t="shared" ref="J115:K115" si="29">SUM(J100:J114)</f>
        <v>0</v>
      </c>
      <c r="K115" s="593">
        <f t="shared" si="29"/>
        <v>0</v>
      </c>
      <c r="L115" s="166"/>
      <c r="M115" s="90"/>
    </row>
    <row r="116" spans="2:15" x14ac:dyDescent="0.2">
      <c r="B116" s="86"/>
      <c r="C116" s="576"/>
      <c r="D116" s="351"/>
      <c r="E116" s="583"/>
      <c r="F116" s="614" t="e">
        <f>7/12*#REF!+5/12*F115</f>
        <v>#REF!</v>
      </c>
      <c r="G116" s="614">
        <f t="shared" ref="G116:K116" si="30">7/12*F115+5/12*G115</f>
        <v>0</v>
      </c>
      <c r="H116" s="614">
        <f t="shared" si="30"/>
        <v>0</v>
      </c>
      <c r="I116" s="614">
        <f t="shared" si="30"/>
        <v>0</v>
      </c>
      <c r="J116" s="614">
        <f t="shared" si="30"/>
        <v>0</v>
      </c>
      <c r="K116" s="614">
        <f t="shared" si="30"/>
        <v>0</v>
      </c>
      <c r="L116" s="197"/>
      <c r="M116" s="90"/>
      <c r="O116" s="327"/>
    </row>
    <row r="117" spans="2:15" x14ac:dyDescent="0.2">
      <c r="B117" s="86"/>
      <c r="C117" s="610"/>
      <c r="D117" s="175" t="s">
        <v>178</v>
      </c>
      <c r="E117" s="610"/>
      <c r="F117" s="593">
        <f t="shared" ref="F117:J117" si="31">F98+F115</f>
        <v>0</v>
      </c>
      <c r="G117" s="593">
        <f t="shared" si="31"/>
        <v>0</v>
      </c>
      <c r="H117" s="593">
        <f t="shared" si="31"/>
        <v>0</v>
      </c>
      <c r="I117" s="593">
        <f t="shared" si="31"/>
        <v>0</v>
      </c>
      <c r="J117" s="593">
        <f t="shared" si="31"/>
        <v>0</v>
      </c>
      <c r="K117" s="593">
        <f t="shared" ref="K117" si="32">K98+K115</f>
        <v>0</v>
      </c>
      <c r="M117" s="90"/>
      <c r="O117" s="327"/>
    </row>
    <row r="118" spans="2:15" x14ac:dyDescent="0.2">
      <c r="B118" s="86"/>
      <c r="C118" s="610"/>
      <c r="D118" s="617" t="s">
        <v>71</v>
      </c>
      <c r="E118" s="262"/>
      <c r="F118" s="616"/>
      <c r="G118" s="626">
        <f>7/12*(F117-F91)+5/12*(G117-G91)+G91</f>
        <v>0</v>
      </c>
      <c r="H118" s="626">
        <f t="shared" ref="H118" si="33">7/12*(G117-G91)+5/12*(H117-H91)+H91</f>
        <v>0</v>
      </c>
      <c r="I118" s="626">
        <f>7/12*(H117-H91)+5/12*(I117-I91)+I91</f>
        <v>0</v>
      </c>
      <c r="J118" s="626">
        <f>7/12*(I117-I91)+5/12*(J117-J91)+J91</f>
        <v>0</v>
      </c>
      <c r="K118" s="626">
        <f>7/12*(J117-J91)+5/12*(K117-K91)+K91</f>
        <v>0</v>
      </c>
      <c r="L118" s="215"/>
      <c r="M118" s="90"/>
      <c r="O118" s="327"/>
    </row>
    <row r="119" spans="2:15" x14ac:dyDescent="0.2">
      <c r="B119" s="86"/>
      <c r="C119" s="87"/>
      <c r="D119" s="87"/>
      <c r="E119" s="87"/>
      <c r="F119" s="334"/>
      <c r="G119" s="334"/>
      <c r="H119" s="334"/>
      <c r="I119" s="334"/>
      <c r="J119" s="334"/>
      <c r="K119" s="334"/>
      <c r="L119" s="87"/>
      <c r="M119" s="90"/>
      <c r="O119" s="327"/>
    </row>
    <row r="120" spans="2:15" x14ac:dyDescent="0.2">
      <c r="B120" s="86"/>
      <c r="C120" s="156"/>
      <c r="D120" s="157"/>
      <c r="E120" s="157"/>
      <c r="F120" s="352"/>
      <c r="G120" s="352"/>
      <c r="H120" s="352"/>
      <c r="I120" s="352"/>
      <c r="J120" s="352"/>
      <c r="K120" s="352"/>
      <c r="L120" s="201"/>
      <c r="M120" s="90"/>
    </row>
    <row r="121" spans="2:15" x14ac:dyDescent="0.2">
      <c r="B121" s="86"/>
      <c r="C121" s="160"/>
      <c r="D121" s="666" t="s">
        <v>215</v>
      </c>
      <c r="E121" s="162"/>
      <c r="F121" s="347"/>
      <c r="G121" s="347"/>
      <c r="H121" s="347"/>
      <c r="I121" s="347"/>
      <c r="J121" s="347"/>
      <c r="K121" s="347"/>
      <c r="L121" s="166"/>
      <c r="M121" s="90"/>
    </row>
    <row r="122" spans="2:15" x14ac:dyDescent="0.2">
      <c r="B122" s="86"/>
      <c r="C122" s="160"/>
      <c r="D122" s="162"/>
      <c r="E122" s="162"/>
      <c r="F122" s="347"/>
      <c r="G122" s="347"/>
      <c r="H122" s="347"/>
      <c r="I122" s="347"/>
      <c r="J122" s="347"/>
      <c r="K122" s="347"/>
      <c r="L122" s="166"/>
      <c r="M122" s="90"/>
    </row>
    <row r="123" spans="2:15" x14ac:dyDescent="0.2">
      <c r="B123" s="86"/>
      <c r="C123" s="160"/>
      <c r="D123" s="344"/>
      <c r="E123" s="162"/>
      <c r="F123" s="409">
        <v>0</v>
      </c>
      <c r="G123" s="409">
        <f t="shared" ref="G123:G127" si="34">F123</f>
        <v>0</v>
      </c>
      <c r="H123" s="409">
        <f t="shared" ref="H123:H127" si="35">G123</f>
        <v>0</v>
      </c>
      <c r="I123" s="409">
        <f t="shared" ref="I123:I127" si="36">H123</f>
        <v>0</v>
      </c>
      <c r="J123" s="409">
        <f t="shared" ref="J123:K127" si="37">I123</f>
        <v>0</v>
      </c>
      <c r="K123" s="409">
        <f t="shared" si="37"/>
        <v>0</v>
      </c>
      <c r="L123" s="166"/>
      <c r="M123" s="90"/>
    </row>
    <row r="124" spans="2:15" x14ac:dyDescent="0.2">
      <c r="B124" s="86"/>
      <c r="C124" s="160"/>
      <c r="D124" s="344"/>
      <c r="E124" s="162"/>
      <c r="F124" s="409">
        <v>0</v>
      </c>
      <c r="G124" s="409">
        <f t="shared" si="34"/>
        <v>0</v>
      </c>
      <c r="H124" s="409">
        <f t="shared" si="35"/>
        <v>0</v>
      </c>
      <c r="I124" s="409">
        <f t="shared" si="36"/>
        <v>0</v>
      </c>
      <c r="J124" s="409">
        <f t="shared" si="37"/>
        <v>0</v>
      </c>
      <c r="K124" s="409">
        <f t="shared" si="37"/>
        <v>0</v>
      </c>
      <c r="L124" s="166"/>
      <c r="M124" s="90"/>
    </row>
    <row r="125" spans="2:15" x14ac:dyDescent="0.2">
      <c r="B125" s="86"/>
      <c r="C125" s="160"/>
      <c r="D125" s="344"/>
      <c r="E125" s="162"/>
      <c r="F125" s="409">
        <v>0</v>
      </c>
      <c r="G125" s="409">
        <f t="shared" si="34"/>
        <v>0</v>
      </c>
      <c r="H125" s="409">
        <f t="shared" si="35"/>
        <v>0</v>
      </c>
      <c r="I125" s="409">
        <f t="shared" si="36"/>
        <v>0</v>
      </c>
      <c r="J125" s="409">
        <f t="shared" si="37"/>
        <v>0</v>
      </c>
      <c r="K125" s="409">
        <f t="shared" si="37"/>
        <v>0</v>
      </c>
      <c r="L125" s="166"/>
      <c r="M125" s="90"/>
    </row>
    <row r="126" spans="2:15" x14ac:dyDescent="0.2">
      <c r="B126" s="86"/>
      <c r="C126" s="160"/>
      <c r="D126" s="344"/>
      <c r="E126" s="162"/>
      <c r="F126" s="409">
        <v>0</v>
      </c>
      <c r="G126" s="409">
        <f t="shared" si="34"/>
        <v>0</v>
      </c>
      <c r="H126" s="409">
        <f t="shared" si="35"/>
        <v>0</v>
      </c>
      <c r="I126" s="409">
        <f t="shared" si="36"/>
        <v>0</v>
      </c>
      <c r="J126" s="409">
        <f t="shared" si="37"/>
        <v>0</v>
      </c>
      <c r="K126" s="409">
        <f t="shared" si="37"/>
        <v>0</v>
      </c>
      <c r="L126" s="166"/>
      <c r="M126" s="90"/>
    </row>
    <row r="127" spans="2:15" x14ac:dyDescent="0.2">
      <c r="B127" s="86"/>
      <c r="C127" s="160"/>
      <c r="D127" s="344"/>
      <c r="E127" s="162"/>
      <c r="F127" s="409">
        <v>0</v>
      </c>
      <c r="G127" s="409">
        <f t="shared" si="34"/>
        <v>0</v>
      </c>
      <c r="H127" s="409">
        <f t="shared" si="35"/>
        <v>0</v>
      </c>
      <c r="I127" s="409">
        <f t="shared" si="36"/>
        <v>0</v>
      </c>
      <c r="J127" s="409">
        <f t="shared" si="37"/>
        <v>0</v>
      </c>
      <c r="K127" s="409">
        <f t="shared" si="37"/>
        <v>0</v>
      </c>
      <c r="L127" s="166"/>
      <c r="M127" s="90"/>
    </row>
    <row r="128" spans="2:15" x14ac:dyDescent="0.2">
      <c r="B128" s="86"/>
      <c r="C128" s="160"/>
      <c r="D128" s="162"/>
      <c r="E128" s="162"/>
      <c r="F128" s="347"/>
      <c r="G128" s="347"/>
      <c r="H128" s="347"/>
      <c r="I128" s="347"/>
      <c r="J128" s="347"/>
      <c r="K128" s="347"/>
      <c r="L128" s="166"/>
      <c r="M128" s="90"/>
    </row>
    <row r="129" spans="2:13" s="74" customFormat="1" x14ac:dyDescent="0.2">
      <c r="B129" s="102"/>
      <c r="C129" s="181"/>
      <c r="D129" s="184" t="s">
        <v>171</v>
      </c>
      <c r="E129" s="184"/>
      <c r="F129" s="611">
        <f t="shared" ref="F129:J129" si="38">SUM(F123:F127)</f>
        <v>0</v>
      </c>
      <c r="G129" s="611">
        <f t="shared" si="38"/>
        <v>0</v>
      </c>
      <c r="H129" s="611">
        <f t="shared" si="38"/>
        <v>0</v>
      </c>
      <c r="I129" s="611">
        <f t="shared" si="38"/>
        <v>0</v>
      </c>
      <c r="J129" s="611">
        <f t="shared" si="38"/>
        <v>0</v>
      </c>
      <c r="K129" s="611">
        <f t="shared" ref="K129" si="39">SUM(K123:K127)</f>
        <v>0</v>
      </c>
      <c r="L129" s="215"/>
      <c r="M129" s="103"/>
    </row>
    <row r="130" spans="2:13" x14ac:dyDescent="0.2">
      <c r="B130" s="86"/>
      <c r="C130" s="195"/>
      <c r="D130" s="235"/>
      <c r="E130" s="235"/>
      <c r="F130" s="245"/>
      <c r="G130" s="245"/>
      <c r="H130" s="245"/>
      <c r="I130" s="245"/>
      <c r="J130" s="245"/>
      <c r="K130" s="245"/>
      <c r="L130" s="197"/>
      <c r="M130" s="90"/>
    </row>
    <row r="131" spans="2:13" x14ac:dyDescent="0.2">
      <c r="B131" s="86"/>
      <c r="C131" s="87"/>
      <c r="D131" s="87"/>
      <c r="E131" s="87"/>
      <c r="F131" s="129"/>
      <c r="G131" s="129"/>
      <c r="H131" s="129"/>
      <c r="I131" s="129"/>
      <c r="J131" s="129"/>
      <c r="K131" s="129"/>
      <c r="L131" s="87"/>
      <c r="M131" s="90"/>
    </row>
    <row r="132" spans="2:13" x14ac:dyDescent="0.2">
      <c r="B132" s="86"/>
      <c r="C132" s="156"/>
      <c r="D132" s="157"/>
      <c r="E132" s="157"/>
      <c r="F132" s="248"/>
      <c r="G132" s="248"/>
      <c r="H132" s="248"/>
      <c r="I132" s="248"/>
      <c r="J132" s="248"/>
      <c r="K132" s="248"/>
      <c r="L132" s="201"/>
      <c r="M132" s="90"/>
    </row>
    <row r="133" spans="2:13" x14ac:dyDescent="0.2">
      <c r="B133" s="86"/>
      <c r="C133" s="160"/>
      <c r="D133" s="666" t="s">
        <v>216</v>
      </c>
      <c r="E133" s="162"/>
      <c r="F133" s="220"/>
      <c r="G133" s="220"/>
      <c r="H133" s="220"/>
      <c r="I133" s="220"/>
      <c r="J133" s="220"/>
      <c r="K133" s="220"/>
      <c r="L133" s="166"/>
      <c r="M133" s="90"/>
    </row>
    <row r="134" spans="2:13" x14ac:dyDescent="0.2">
      <c r="B134" s="86"/>
      <c r="C134" s="160"/>
      <c r="D134" s="162"/>
      <c r="E134" s="162"/>
      <c r="F134" s="220"/>
      <c r="G134" s="220"/>
      <c r="H134" s="220"/>
      <c r="I134" s="220"/>
      <c r="J134" s="220"/>
      <c r="K134" s="220"/>
      <c r="L134" s="166"/>
      <c r="M134" s="90"/>
    </row>
    <row r="135" spans="2:13" x14ac:dyDescent="0.2">
      <c r="B135" s="86"/>
      <c r="C135" s="160"/>
      <c r="D135" s="344"/>
      <c r="E135" s="162"/>
      <c r="F135" s="409">
        <v>0</v>
      </c>
      <c r="G135" s="409">
        <f t="shared" ref="G135:G144" si="40">F135</f>
        <v>0</v>
      </c>
      <c r="H135" s="409">
        <f t="shared" ref="H135:H144" si="41">G135</f>
        <v>0</v>
      </c>
      <c r="I135" s="409">
        <f t="shared" ref="I135:I144" si="42">H135</f>
        <v>0</v>
      </c>
      <c r="J135" s="409">
        <f t="shared" ref="J135:K144" si="43">I135</f>
        <v>0</v>
      </c>
      <c r="K135" s="409">
        <f t="shared" si="43"/>
        <v>0</v>
      </c>
      <c r="L135" s="166"/>
      <c r="M135" s="90"/>
    </row>
    <row r="136" spans="2:13" x14ac:dyDescent="0.2">
      <c r="B136" s="86"/>
      <c r="C136" s="160"/>
      <c r="D136" s="344"/>
      <c r="E136" s="162"/>
      <c r="F136" s="409">
        <v>0</v>
      </c>
      <c r="G136" s="409">
        <f t="shared" si="40"/>
        <v>0</v>
      </c>
      <c r="H136" s="409">
        <f t="shared" si="41"/>
        <v>0</v>
      </c>
      <c r="I136" s="409">
        <f t="shared" si="42"/>
        <v>0</v>
      </c>
      <c r="J136" s="409">
        <f t="shared" si="43"/>
        <v>0</v>
      </c>
      <c r="K136" s="409">
        <f t="shared" si="43"/>
        <v>0</v>
      </c>
      <c r="L136" s="166"/>
      <c r="M136" s="90"/>
    </row>
    <row r="137" spans="2:13" x14ac:dyDescent="0.2">
      <c r="B137" s="86"/>
      <c r="C137" s="160"/>
      <c r="D137" s="344"/>
      <c r="E137" s="162"/>
      <c r="F137" s="409">
        <v>0</v>
      </c>
      <c r="G137" s="409">
        <f t="shared" si="40"/>
        <v>0</v>
      </c>
      <c r="H137" s="409">
        <f t="shared" si="41"/>
        <v>0</v>
      </c>
      <c r="I137" s="409">
        <f t="shared" si="42"/>
        <v>0</v>
      </c>
      <c r="J137" s="409">
        <f t="shared" si="43"/>
        <v>0</v>
      </c>
      <c r="K137" s="409">
        <f t="shared" si="43"/>
        <v>0</v>
      </c>
      <c r="L137" s="166"/>
      <c r="M137" s="90"/>
    </row>
    <row r="138" spans="2:13" x14ac:dyDescent="0.2">
      <c r="B138" s="86"/>
      <c r="C138" s="160"/>
      <c r="D138" s="344"/>
      <c r="E138" s="162"/>
      <c r="F138" s="409">
        <v>0</v>
      </c>
      <c r="G138" s="409">
        <f t="shared" si="40"/>
        <v>0</v>
      </c>
      <c r="H138" s="409">
        <f t="shared" si="41"/>
        <v>0</v>
      </c>
      <c r="I138" s="409">
        <f t="shared" si="42"/>
        <v>0</v>
      </c>
      <c r="J138" s="409">
        <f t="shared" si="43"/>
        <v>0</v>
      </c>
      <c r="K138" s="409">
        <f t="shared" si="43"/>
        <v>0</v>
      </c>
      <c r="L138" s="166"/>
      <c r="M138" s="90"/>
    </row>
    <row r="139" spans="2:13" x14ac:dyDescent="0.2">
      <c r="B139" s="86"/>
      <c r="C139" s="160"/>
      <c r="D139" s="344"/>
      <c r="E139" s="162"/>
      <c r="F139" s="409">
        <v>0</v>
      </c>
      <c r="G139" s="409">
        <f t="shared" si="40"/>
        <v>0</v>
      </c>
      <c r="H139" s="409">
        <f t="shared" si="41"/>
        <v>0</v>
      </c>
      <c r="I139" s="409">
        <f t="shared" si="42"/>
        <v>0</v>
      </c>
      <c r="J139" s="409">
        <f t="shared" si="43"/>
        <v>0</v>
      </c>
      <c r="K139" s="409">
        <f t="shared" si="43"/>
        <v>0</v>
      </c>
      <c r="L139" s="166"/>
      <c r="M139" s="90"/>
    </row>
    <row r="140" spans="2:13" x14ac:dyDescent="0.2">
      <c r="B140" s="86"/>
      <c r="C140" s="160"/>
      <c r="D140" s="344"/>
      <c r="E140" s="162"/>
      <c r="F140" s="409">
        <v>0</v>
      </c>
      <c r="G140" s="409">
        <f t="shared" si="40"/>
        <v>0</v>
      </c>
      <c r="H140" s="409">
        <f t="shared" si="41"/>
        <v>0</v>
      </c>
      <c r="I140" s="409">
        <f t="shared" si="42"/>
        <v>0</v>
      </c>
      <c r="J140" s="409">
        <f t="shared" si="43"/>
        <v>0</v>
      </c>
      <c r="K140" s="409">
        <f t="shared" si="43"/>
        <v>0</v>
      </c>
      <c r="L140" s="166"/>
      <c r="M140" s="90"/>
    </row>
    <row r="141" spans="2:13" x14ac:dyDescent="0.2">
      <c r="B141" s="86"/>
      <c r="C141" s="160"/>
      <c r="D141" s="344"/>
      <c r="E141" s="162"/>
      <c r="F141" s="409">
        <v>0</v>
      </c>
      <c r="G141" s="409">
        <f t="shared" si="40"/>
        <v>0</v>
      </c>
      <c r="H141" s="409">
        <f t="shared" si="41"/>
        <v>0</v>
      </c>
      <c r="I141" s="409">
        <f t="shared" si="42"/>
        <v>0</v>
      </c>
      <c r="J141" s="409">
        <f t="shared" si="43"/>
        <v>0</v>
      </c>
      <c r="K141" s="409">
        <f t="shared" si="43"/>
        <v>0</v>
      </c>
      <c r="L141" s="166"/>
      <c r="M141" s="90"/>
    </row>
    <row r="142" spans="2:13" x14ac:dyDescent="0.2">
      <c r="B142" s="86"/>
      <c r="C142" s="160"/>
      <c r="D142" s="344"/>
      <c r="E142" s="162"/>
      <c r="F142" s="409">
        <v>0</v>
      </c>
      <c r="G142" s="409">
        <f t="shared" si="40"/>
        <v>0</v>
      </c>
      <c r="H142" s="409">
        <f t="shared" si="41"/>
        <v>0</v>
      </c>
      <c r="I142" s="409">
        <f t="shared" si="42"/>
        <v>0</v>
      </c>
      <c r="J142" s="409">
        <f t="shared" si="43"/>
        <v>0</v>
      </c>
      <c r="K142" s="409">
        <f t="shared" si="43"/>
        <v>0</v>
      </c>
      <c r="L142" s="166"/>
      <c r="M142" s="90"/>
    </row>
    <row r="143" spans="2:13" x14ac:dyDescent="0.2">
      <c r="B143" s="86"/>
      <c r="C143" s="160"/>
      <c r="D143" s="344"/>
      <c r="E143" s="162"/>
      <c r="F143" s="409">
        <v>0</v>
      </c>
      <c r="G143" s="409">
        <f t="shared" si="40"/>
        <v>0</v>
      </c>
      <c r="H143" s="409">
        <f t="shared" si="41"/>
        <v>0</v>
      </c>
      <c r="I143" s="409">
        <f t="shared" si="42"/>
        <v>0</v>
      </c>
      <c r="J143" s="409">
        <f t="shared" si="43"/>
        <v>0</v>
      </c>
      <c r="K143" s="409">
        <f t="shared" si="43"/>
        <v>0</v>
      </c>
      <c r="L143" s="166"/>
      <c r="M143" s="90"/>
    </row>
    <row r="144" spans="2:13" x14ac:dyDescent="0.2">
      <c r="B144" s="86"/>
      <c r="C144" s="160"/>
      <c r="D144" s="344"/>
      <c r="E144" s="162"/>
      <c r="F144" s="409">
        <v>0</v>
      </c>
      <c r="G144" s="409">
        <f t="shared" si="40"/>
        <v>0</v>
      </c>
      <c r="H144" s="409">
        <f t="shared" si="41"/>
        <v>0</v>
      </c>
      <c r="I144" s="409">
        <f t="shared" si="42"/>
        <v>0</v>
      </c>
      <c r="J144" s="409">
        <f t="shared" si="43"/>
        <v>0</v>
      </c>
      <c r="K144" s="409">
        <f t="shared" si="43"/>
        <v>0</v>
      </c>
      <c r="L144" s="166"/>
      <c r="M144" s="90"/>
    </row>
    <row r="145" spans="2:13" x14ac:dyDescent="0.2">
      <c r="B145" s="86"/>
      <c r="C145" s="160"/>
      <c r="D145" s="162"/>
      <c r="E145" s="162"/>
      <c r="F145" s="220"/>
      <c r="G145" s="220"/>
      <c r="H145" s="220"/>
      <c r="I145" s="220"/>
      <c r="J145" s="220"/>
      <c r="K145" s="220"/>
      <c r="L145" s="166"/>
      <c r="M145" s="90"/>
    </row>
    <row r="146" spans="2:13" s="74" customFormat="1" x14ac:dyDescent="0.2">
      <c r="B146" s="102"/>
      <c r="C146" s="181"/>
      <c r="D146" s="184" t="s">
        <v>171</v>
      </c>
      <c r="E146" s="184"/>
      <c r="F146" s="611">
        <f t="shared" ref="F146:J146" si="44">SUM(F135:F144)</f>
        <v>0</v>
      </c>
      <c r="G146" s="611">
        <f t="shared" si="44"/>
        <v>0</v>
      </c>
      <c r="H146" s="611">
        <f t="shared" si="44"/>
        <v>0</v>
      </c>
      <c r="I146" s="611">
        <f t="shared" si="44"/>
        <v>0</v>
      </c>
      <c r="J146" s="611">
        <f t="shared" si="44"/>
        <v>0</v>
      </c>
      <c r="K146" s="611">
        <f t="shared" ref="K146" si="45">SUM(K135:K144)</f>
        <v>0</v>
      </c>
      <c r="L146" s="215"/>
      <c r="M146" s="103"/>
    </row>
    <row r="147" spans="2:13" x14ac:dyDescent="0.2">
      <c r="B147" s="86"/>
      <c r="C147" s="160"/>
      <c r="D147" s="162"/>
      <c r="E147" s="162"/>
      <c r="F147" s="220"/>
      <c r="G147" s="220"/>
      <c r="H147" s="220"/>
      <c r="I147" s="220"/>
      <c r="J147" s="220"/>
      <c r="K147" s="220"/>
      <c r="L147" s="166"/>
      <c r="M147" s="90"/>
    </row>
    <row r="148" spans="2:13" x14ac:dyDescent="0.2">
      <c r="B148" s="86"/>
      <c r="C148" s="87"/>
      <c r="D148" s="87"/>
      <c r="E148" s="87"/>
      <c r="F148" s="129"/>
      <c r="G148" s="129"/>
      <c r="H148" s="129"/>
      <c r="I148" s="129"/>
      <c r="J148" s="129"/>
      <c r="K148" s="129"/>
      <c r="L148" s="87"/>
      <c r="M148" s="90"/>
    </row>
    <row r="149" spans="2:13" x14ac:dyDescent="0.2">
      <c r="B149" s="86"/>
      <c r="C149" s="160"/>
      <c r="D149" s="162"/>
      <c r="E149" s="162"/>
      <c r="F149" s="220"/>
      <c r="G149" s="220"/>
      <c r="H149" s="220"/>
      <c r="I149" s="220"/>
      <c r="J149" s="220"/>
      <c r="K149" s="220"/>
      <c r="L149" s="166"/>
      <c r="M149" s="90"/>
    </row>
    <row r="150" spans="2:13" x14ac:dyDescent="0.2">
      <c r="B150" s="86"/>
      <c r="C150" s="160"/>
      <c r="D150" s="666" t="s">
        <v>217</v>
      </c>
      <c r="E150" s="162"/>
      <c r="F150" s="220"/>
      <c r="G150" s="220"/>
      <c r="H150" s="220"/>
      <c r="I150" s="220"/>
      <c r="J150" s="220"/>
      <c r="K150" s="220"/>
      <c r="L150" s="166"/>
      <c r="M150" s="90"/>
    </row>
    <row r="151" spans="2:13" x14ac:dyDescent="0.2">
      <c r="B151" s="86"/>
      <c r="C151" s="160"/>
      <c r="D151" s="162"/>
      <c r="E151" s="162"/>
      <c r="F151" s="220"/>
      <c r="G151" s="220"/>
      <c r="H151" s="220"/>
      <c r="I151" s="220"/>
      <c r="J151" s="220"/>
      <c r="K151" s="220"/>
      <c r="L151" s="166"/>
      <c r="M151" s="90"/>
    </row>
    <row r="152" spans="2:13" x14ac:dyDescent="0.2">
      <c r="B152" s="86"/>
      <c r="C152" s="160"/>
      <c r="D152" s="253" t="s">
        <v>195</v>
      </c>
      <c r="E152" s="162"/>
      <c r="F152" s="409">
        <v>0</v>
      </c>
      <c r="G152" s="409">
        <f t="shared" ref="G152:G157" si="46">F152</f>
        <v>0</v>
      </c>
      <c r="H152" s="409">
        <f t="shared" ref="H152:H157" si="47">G152</f>
        <v>0</v>
      </c>
      <c r="I152" s="409">
        <f t="shared" ref="I152:I157" si="48">H152</f>
        <v>0</v>
      </c>
      <c r="J152" s="409">
        <f t="shared" ref="J152:K157" si="49">I152</f>
        <v>0</v>
      </c>
      <c r="K152" s="409">
        <f t="shared" si="49"/>
        <v>0</v>
      </c>
      <c r="L152" s="166"/>
      <c r="M152" s="90"/>
    </row>
    <row r="153" spans="2:13" x14ac:dyDescent="0.2">
      <c r="B153" s="86"/>
      <c r="C153" s="160"/>
      <c r="D153" s="253" t="s">
        <v>196</v>
      </c>
      <c r="E153" s="162"/>
      <c r="F153" s="409">
        <v>0</v>
      </c>
      <c r="G153" s="409">
        <f t="shared" si="46"/>
        <v>0</v>
      </c>
      <c r="H153" s="409">
        <f t="shared" si="47"/>
        <v>0</v>
      </c>
      <c r="I153" s="409">
        <f t="shared" si="48"/>
        <v>0</v>
      </c>
      <c r="J153" s="409">
        <f t="shared" si="49"/>
        <v>0</v>
      </c>
      <c r="K153" s="409">
        <f t="shared" si="49"/>
        <v>0</v>
      </c>
      <c r="L153" s="166"/>
      <c r="M153" s="90"/>
    </row>
    <row r="154" spans="2:13" x14ac:dyDescent="0.2">
      <c r="B154" s="86"/>
      <c r="C154" s="160"/>
      <c r="D154" s="253" t="s">
        <v>197</v>
      </c>
      <c r="E154" s="162"/>
      <c r="F154" s="409">
        <v>0</v>
      </c>
      <c r="G154" s="409">
        <f t="shared" si="46"/>
        <v>0</v>
      </c>
      <c r="H154" s="409">
        <f t="shared" si="47"/>
        <v>0</v>
      </c>
      <c r="I154" s="409">
        <f t="shared" si="48"/>
        <v>0</v>
      </c>
      <c r="J154" s="409">
        <f t="shared" si="49"/>
        <v>0</v>
      </c>
      <c r="K154" s="409">
        <f t="shared" si="49"/>
        <v>0</v>
      </c>
      <c r="L154" s="166"/>
      <c r="M154" s="90"/>
    </row>
    <row r="155" spans="2:13" x14ac:dyDescent="0.2">
      <c r="B155" s="86"/>
      <c r="C155" s="160"/>
      <c r="D155" s="253" t="s">
        <v>198</v>
      </c>
      <c r="E155" s="162"/>
      <c r="F155" s="409">
        <v>0</v>
      </c>
      <c r="G155" s="409">
        <f t="shared" si="46"/>
        <v>0</v>
      </c>
      <c r="H155" s="409">
        <f t="shared" si="47"/>
        <v>0</v>
      </c>
      <c r="I155" s="409">
        <f t="shared" si="48"/>
        <v>0</v>
      </c>
      <c r="J155" s="409">
        <f t="shared" si="49"/>
        <v>0</v>
      </c>
      <c r="K155" s="409">
        <f t="shared" si="49"/>
        <v>0</v>
      </c>
      <c r="L155" s="166"/>
      <c r="M155" s="90"/>
    </row>
    <row r="156" spans="2:13" x14ac:dyDescent="0.2">
      <c r="B156" s="86"/>
      <c r="C156" s="160"/>
      <c r="D156" s="253" t="s">
        <v>199</v>
      </c>
      <c r="E156" s="162"/>
      <c r="F156" s="409">
        <v>0</v>
      </c>
      <c r="G156" s="409">
        <f t="shared" si="46"/>
        <v>0</v>
      </c>
      <c r="H156" s="409">
        <f t="shared" si="47"/>
        <v>0</v>
      </c>
      <c r="I156" s="409">
        <f t="shared" si="48"/>
        <v>0</v>
      </c>
      <c r="J156" s="409">
        <f t="shared" si="49"/>
        <v>0</v>
      </c>
      <c r="K156" s="409">
        <f t="shared" si="49"/>
        <v>0</v>
      </c>
      <c r="L156" s="166"/>
      <c r="M156" s="90"/>
    </row>
    <row r="157" spans="2:13" x14ac:dyDescent="0.2">
      <c r="B157" s="86"/>
      <c r="C157" s="160"/>
      <c r="D157" s="253" t="s">
        <v>200</v>
      </c>
      <c r="E157" s="162"/>
      <c r="F157" s="409">
        <v>0</v>
      </c>
      <c r="G157" s="409">
        <f t="shared" si="46"/>
        <v>0</v>
      </c>
      <c r="H157" s="409">
        <f t="shared" si="47"/>
        <v>0</v>
      </c>
      <c r="I157" s="409">
        <f t="shared" si="48"/>
        <v>0</v>
      </c>
      <c r="J157" s="409">
        <f t="shared" si="49"/>
        <v>0</v>
      </c>
      <c r="K157" s="409">
        <f t="shared" si="49"/>
        <v>0</v>
      </c>
      <c r="L157" s="166"/>
      <c r="M157" s="90"/>
    </row>
    <row r="158" spans="2:13" x14ac:dyDescent="0.2">
      <c r="B158" s="86"/>
      <c r="C158" s="160"/>
      <c r="D158" s="162"/>
      <c r="E158" s="162"/>
      <c r="F158" s="220"/>
      <c r="G158" s="220"/>
      <c r="H158" s="220"/>
      <c r="I158" s="220"/>
      <c r="J158" s="220"/>
      <c r="K158" s="220"/>
      <c r="L158" s="166"/>
      <c r="M158" s="90"/>
    </row>
    <row r="159" spans="2:13" s="74" customFormat="1" x14ac:dyDescent="0.2">
      <c r="B159" s="102"/>
      <c r="C159" s="181"/>
      <c r="D159" s="184" t="s">
        <v>171</v>
      </c>
      <c r="E159" s="184"/>
      <c r="F159" s="611">
        <f t="shared" ref="F159:J159" si="50">SUM(F152:F157)</f>
        <v>0</v>
      </c>
      <c r="G159" s="611">
        <f t="shared" si="50"/>
        <v>0</v>
      </c>
      <c r="H159" s="611">
        <f t="shared" si="50"/>
        <v>0</v>
      </c>
      <c r="I159" s="611">
        <f t="shared" si="50"/>
        <v>0</v>
      </c>
      <c r="J159" s="611">
        <f t="shared" si="50"/>
        <v>0</v>
      </c>
      <c r="K159" s="611">
        <f t="shared" ref="K159" si="51">SUM(K152:K157)</f>
        <v>0</v>
      </c>
      <c r="L159" s="166"/>
      <c r="M159" s="103"/>
    </row>
    <row r="160" spans="2:13" x14ac:dyDescent="0.2">
      <c r="B160" s="86"/>
      <c r="C160" s="160"/>
      <c r="D160" s="162"/>
      <c r="E160" s="162"/>
      <c r="F160" s="347"/>
      <c r="G160" s="347"/>
      <c r="H160" s="347"/>
      <c r="I160" s="347"/>
      <c r="J160" s="347"/>
      <c r="K160" s="347"/>
      <c r="L160" s="166"/>
      <c r="M160" s="90"/>
    </row>
    <row r="161" spans="2:13" x14ac:dyDescent="0.2">
      <c r="B161" s="86"/>
      <c r="C161" s="87"/>
      <c r="D161" s="87"/>
      <c r="E161" s="87"/>
      <c r="F161" s="129"/>
      <c r="G161" s="129"/>
      <c r="H161" s="129"/>
      <c r="I161" s="129"/>
      <c r="J161" s="129"/>
      <c r="K161" s="129"/>
      <c r="L161" s="87"/>
      <c r="M161" s="90"/>
    </row>
    <row r="162" spans="2:13" x14ac:dyDescent="0.2">
      <c r="B162" s="111"/>
      <c r="C162" s="336"/>
      <c r="D162" s="112"/>
      <c r="E162" s="112"/>
      <c r="F162" s="356"/>
      <c r="G162" s="356"/>
      <c r="H162" s="356"/>
      <c r="I162" s="356"/>
      <c r="J162" s="356"/>
      <c r="K162" s="356"/>
      <c r="L162" s="112"/>
      <c r="M162" s="114"/>
    </row>
    <row r="163" spans="2:13" x14ac:dyDescent="0.2">
      <c r="B163" s="81"/>
      <c r="C163" s="133"/>
      <c r="D163" s="82"/>
      <c r="E163" s="82"/>
      <c r="F163" s="134"/>
      <c r="G163" s="134"/>
      <c r="H163" s="134"/>
      <c r="I163" s="134"/>
      <c r="J163" s="134"/>
      <c r="K163" s="134"/>
      <c r="L163" s="82"/>
      <c r="M163" s="85"/>
    </row>
    <row r="164" spans="2:13" x14ac:dyDescent="0.2">
      <c r="B164" s="86"/>
      <c r="C164" s="105"/>
      <c r="D164" s="87"/>
      <c r="E164" s="87"/>
      <c r="F164" s="127"/>
      <c r="G164" s="127"/>
      <c r="H164" s="127"/>
      <c r="I164" s="127"/>
      <c r="J164" s="127"/>
      <c r="K164" s="127"/>
      <c r="L164" s="87"/>
      <c r="M164" s="90"/>
    </row>
    <row r="165" spans="2:13" ht="18.75" x14ac:dyDescent="0.3">
      <c r="B165" s="555"/>
      <c r="C165" s="145" t="s">
        <v>202</v>
      </c>
      <c r="D165" s="145"/>
      <c r="E165" s="116"/>
      <c r="F165" s="521"/>
      <c r="G165" s="521"/>
      <c r="H165" s="521"/>
      <c r="I165" s="521"/>
      <c r="J165" s="521"/>
      <c r="K165" s="521"/>
      <c r="L165" s="116"/>
      <c r="M165" s="557"/>
    </row>
    <row r="166" spans="2:13" ht="18.75" x14ac:dyDescent="0.3">
      <c r="B166" s="86"/>
      <c r="C166" s="676" t="s">
        <v>208</v>
      </c>
      <c r="D166" s="150"/>
      <c r="E166" s="87"/>
      <c r="F166" s="127"/>
      <c r="G166" s="127"/>
      <c r="H166" s="127"/>
      <c r="I166" s="127"/>
      <c r="J166" s="127"/>
      <c r="K166" s="127"/>
      <c r="L166" s="87"/>
      <c r="M166" s="90"/>
    </row>
    <row r="167" spans="2:13" x14ac:dyDescent="0.2">
      <c r="B167" s="86"/>
      <c r="C167" s="105"/>
      <c r="D167" s="87"/>
      <c r="E167" s="87"/>
      <c r="F167" s="127"/>
      <c r="G167" s="127"/>
      <c r="H167" s="127"/>
      <c r="I167" s="127"/>
      <c r="J167" s="127"/>
      <c r="K167" s="127"/>
      <c r="L167" s="87"/>
      <c r="M167" s="90"/>
    </row>
    <row r="168" spans="2:13" x14ac:dyDescent="0.2">
      <c r="B168" s="86"/>
      <c r="C168" s="105"/>
      <c r="D168" s="88"/>
      <c r="E168" s="88"/>
      <c r="F168" s="664">
        <f t="shared" ref="F168:J168" si="52">F9</f>
        <v>2014</v>
      </c>
      <c r="G168" s="664">
        <f t="shared" si="52"/>
        <v>2015</v>
      </c>
      <c r="H168" s="664">
        <f t="shared" si="52"/>
        <v>2016</v>
      </c>
      <c r="I168" s="664">
        <f t="shared" si="52"/>
        <v>2017</v>
      </c>
      <c r="J168" s="664">
        <f t="shared" si="52"/>
        <v>2018</v>
      </c>
      <c r="K168" s="664">
        <f t="shared" ref="K168" si="53">K9</f>
        <v>2019</v>
      </c>
      <c r="L168" s="87"/>
      <c r="M168" s="90"/>
    </row>
    <row r="169" spans="2:13" x14ac:dyDescent="0.2">
      <c r="B169" s="86"/>
      <c r="C169" s="105"/>
      <c r="D169" s="87"/>
      <c r="E169" s="87"/>
      <c r="F169" s="127"/>
      <c r="G169" s="127"/>
      <c r="H169" s="127"/>
      <c r="I169" s="127"/>
      <c r="J169" s="127"/>
      <c r="K169" s="127"/>
      <c r="L169" s="87"/>
      <c r="M169" s="90"/>
    </row>
    <row r="170" spans="2:13" x14ac:dyDescent="0.2">
      <c r="B170" s="86"/>
      <c r="C170" s="257"/>
      <c r="D170" s="157"/>
      <c r="E170" s="157"/>
      <c r="F170" s="258"/>
      <c r="G170" s="258"/>
      <c r="H170" s="258"/>
      <c r="I170" s="258"/>
      <c r="J170" s="258"/>
      <c r="K170" s="258"/>
      <c r="L170" s="201"/>
      <c r="M170" s="90"/>
    </row>
    <row r="171" spans="2:13" x14ac:dyDescent="0.2">
      <c r="B171" s="86"/>
      <c r="C171" s="183"/>
      <c r="D171" s="666" t="s">
        <v>228</v>
      </c>
      <c r="E171" s="162"/>
      <c r="F171" s="241"/>
      <c r="G171" s="241"/>
      <c r="H171" s="241"/>
      <c r="I171" s="241"/>
      <c r="J171" s="241"/>
      <c r="K171" s="241"/>
      <c r="L171" s="166"/>
      <c r="M171" s="90"/>
    </row>
    <row r="172" spans="2:13" x14ac:dyDescent="0.2">
      <c r="B172" s="86"/>
      <c r="C172" s="183"/>
      <c r="D172" s="162"/>
      <c r="E172" s="162"/>
      <c r="F172" s="241"/>
      <c r="G172" s="241"/>
      <c r="H172" s="241"/>
      <c r="I172" s="241"/>
      <c r="J172" s="241"/>
      <c r="K172" s="241"/>
      <c r="L172" s="166"/>
      <c r="M172" s="90"/>
    </row>
    <row r="173" spans="2:13" x14ac:dyDescent="0.2">
      <c r="B173" s="86"/>
      <c r="C173" s="183"/>
      <c r="D173" s="184" t="s">
        <v>140</v>
      </c>
      <c r="E173" s="162"/>
      <c r="F173" s="241"/>
      <c r="G173" s="241"/>
      <c r="H173" s="241"/>
      <c r="I173" s="241"/>
      <c r="J173" s="241"/>
      <c r="K173" s="241"/>
      <c r="L173" s="166"/>
      <c r="M173" s="90"/>
    </row>
    <row r="174" spans="2:13" x14ac:dyDescent="0.2">
      <c r="B174" s="86"/>
      <c r="C174" s="183"/>
      <c r="D174" s="162" t="s">
        <v>2</v>
      </c>
      <c r="E174" s="162"/>
      <c r="F174" s="409">
        <v>0</v>
      </c>
      <c r="G174" s="519">
        <f t="shared" ref="G174:J174" si="54">G57</f>
        <v>0</v>
      </c>
      <c r="H174" s="519">
        <f t="shared" si="54"/>
        <v>0</v>
      </c>
      <c r="I174" s="519">
        <f t="shared" si="54"/>
        <v>0</v>
      </c>
      <c r="J174" s="519">
        <f t="shared" si="54"/>
        <v>0</v>
      </c>
      <c r="K174" s="519">
        <f t="shared" ref="K174" si="55">K57</f>
        <v>0</v>
      </c>
      <c r="L174" s="166"/>
      <c r="M174" s="90"/>
    </row>
    <row r="175" spans="2:13" x14ac:dyDescent="0.2">
      <c r="B175" s="86"/>
      <c r="C175" s="181"/>
      <c r="D175" s="161" t="s">
        <v>152</v>
      </c>
      <c r="E175" s="162"/>
      <c r="F175" s="409">
        <v>0</v>
      </c>
      <c r="G175" s="519">
        <f>G69</f>
        <v>0</v>
      </c>
      <c r="H175" s="519">
        <f>H69</f>
        <v>0</v>
      </c>
      <c r="I175" s="519">
        <f>I69</f>
        <v>0</v>
      </c>
      <c r="J175" s="519">
        <f>J69</f>
        <v>0</v>
      </c>
      <c r="K175" s="519">
        <f>K69</f>
        <v>0</v>
      </c>
      <c r="L175" s="166"/>
      <c r="M175" s="90"/>
    </row>
    <row r="176" spans="2:13" x14ac:dyDescent="0.2">
      <c r="B176" s="86"/>
      <c r="C176" s="181"/>
      <c r="D176" s="162" t="s">
        <v>0</v>
      </c>
      <c r="E176" s="162"/>
      <c r="F176" s="409">
        <v>0</v>
      </c>
      <c r="G176" s="519">
        <f>G81</f>
        <v>0</v>
      </c>
      <c r="H176" s="519">
        <f>H81</f>
        <v>0</v>
      </c>
      <c r="I176" s="519">
        <f>I81</f>
        <v>0</v>
      </c>
      <c r="J176" s="519">
        <f>J81</f>
        <v>0</v>
      </c>
      <c r="K176" s="519">
        <f>K81</f>
        <v>0</v>
      </c>
      <c r="L176" s="166"/>
      <c r="M176" s="90"/>
    </row>
    <row r="177" spans="2:13" x14ac:dyDescent="0.2">
      <c r="B177" s="86"/>
      <c r="C177" s="183"/>
      <c r="D177" s="184"/>
      <c r="E177" s="162"/>
      <c r="F177" s="522">
        <f t="shared" ref="F177:K177" si="56">SUM(F174:F176)</f>
        <v>0</v>
      </c>
      <c r="G177" s="522">
        <f t="shared" si="56"/>
        <v>0</v>
      </c>
      <c r="H177" s="522">
        <f t="shared" si="56"/>
        <v>0</v>
      </c>
      <c r="I177" s="522">
        <f t="shared" si="56"/>
        <v>0</v>
      </c>
      <c r="J177" s="522">
        <f t="shared" si="56"/>
        <v>0</v>
      </c>
      <c r="K177" s="522">
        <f t="shared" si="56"/>
        <v>0</v>
      </c>
      <c r="L177" s="166"/>
      <c r="M177" s="90"/>
    </row>
    <row r="178" spans="2:13" x14ac:dyDescent="0.2">
      <c r="B178" s="86"/>
      <c r="C178" s="260"/>
      <c r="D178" s="184" t="s">
        <v>141</v>
      </c>
      <c r="E178" s="184"/>
      <c r="F178" s="259"/>
      <c r="G178" s="259"/>
      <c r="H178" s="259"/>
      <c r="I178" s="259"/>
      <c r="J178" s="259"/>
      <c r="K178" s="259"/>
      <c r="L178" s="166"/>
      <c r="M178" s="90"/>
    </row>
    <row r="179" spans="2:13" x14ac:dyDescent="0.2">
      <c r="B179" s="86"/>
      <c r="C179" s="160"/>
      <c r="D179" s="162" t="s">
        <v>101</v>
      </c>
      <c r="E179" s="162"/>
      <c r="F179" s="409">
        <v>0</v>
      </c>
      <c r="G179" s="519">
        <f>G118</f>
        <v>0</v>
      </c>
      <c r="H179" s="519">
        <f>H118</f>
        <v>0</v>
      </c>
      <c r="I179" s="519">
        <f>I118</f>
        <v>0</v>
      </c>
      <c r="J179" s="519">
        <f>J118</f>
        <v>0</v>
      </c>
      <c r="K179" s="519">
        <f>K118</f>
        <v>0</v>
      </c>
      <c r="L179" s="166"/>
      <c r="M179" s="90"/>
    </row>
    <row r="180" spans="2:13" x14ac:dyDescent="0.2">
      <c r="B180" s="86"/>
      <c r="C180" s="160"/>
      <c r="D180" s="162" t="s">
        <v>73</v>
      </c>
      <c r="E180" s="162"/>
      <c r="F180" s="409">
        <v>0</v>
      </c>
      <c r="G180" s="519">
        <f>G129</f>
        <v>0</v>
      </c>
      <c r="H180" s="519">
        <f>H129</f>
        <v>0</v>
      </c>
      <c r="I180" s="519">
        <f>I129</f>
        <v>0</v>
      </c>
      <c r="J180" s="519">
        <f>J129</f>
        <v>0</v>
      </c>
      <c r="K180" s="519">
        <f>K129</f>
        <v>0</v>
      </c>
      <c r="L180" s="166"/>
      <c r="M180" s="90"/>
    </row>
    <row r="181" spans="2:13" x14ac:dyDescent="0.2">
      <c r="B181" s="86"/>
      <c r="C181" s="160"/>
      <c r="D181" s="162" t="s">
        <v>74</v>
      </c>
      <c r="E181" s="162"/>
      <c r="F181" s="409">
        <v>0</v>
      </c>
      <c r="G181" s="519">
        <f>F146</f>
        <v>0</v>
      </c>
      <c r="H181" s="519">
        <f>G146</f>
        <v>0</v>
      </c>
      <c r="I181" s="519">
        <f>H146</f>
        <v>0</v>
      </c>
      <c r="J181" s="519">
        <f>I146</f>
        <v>0</v>
      </c>
      <c r="K181" s="519">
        <f>J146</f>
        <v>0</v>
      </c>
      <c r="L181" s="166"/>
      <c r="M181" s="90"/>
    </row>
    <row r="182" spans="2:13" x14ac:dyDescent="0.2">
      <c r="B182" s="86"/>
      <c r="C182" s="160"/>
      <c r="D182" s="162" t="s">
        <v>72</v>
      </c>
      <c r="E182" s="162"/>
      <c r="F182" s="409">
        <v>0</v>
      </c>
      <c r="G182" s="519">
        <f>G159</f>
        <v>0</v>
      </c>
      <c r="H182" s="519">
        <f>H159</f>
        <v>0</v>
      </c>
      <c r="I182" s="519">
        <f>I159</f>
        <v>0</v>
      </c>
      <c r="J182" s="519">
        <f>J159</f>
        <v>0</v>
      </c>
      <c r="K182" s="519">
        <f>K159</f>
        <v>0</v>
      </c>
      <c r="L182" s="166"/>
      <c r="M182" s="90"/>
    </row>
    <row r="183" spans="2:13" x14ac:dyDescent="0.2">
      <c r="B183" s="86"/>
      <c r="C183" s="160"/>
      <c r="D183" s="184"/>
      <c r="E183" s="162"/>
      <c r="F183" s="523">
        <f t="shared" ref="F183" si="57">F179+F180+F181+F182</f>
        <v>0</v>
      </c>
      <c r="G183" s="523">
        <f t="shared" ref="G183:H183" si="58">G179+G180+G181+G182</f>
        <v>0</v>
      </c>
      <c r="H183" s="523">
        <f t="shared" si="58"/>
        <v>0</v>
      </c>
      <c r="I183" s="523">
        <f t="shared" ref="I183:J183" si="59">I179+I180+I181+I182</f>
        <v>0</v>
      </c>
      <c r="J183" s="523">
        <f t="shared" si="59"/>
        <v>0</v>
      </c>
      <c r="K183" s="523">
        <f t="shared" ref="K183" si="60">K179+K180+K181+K182</f>
        <v>0</v>
      </c>
      <c r="L183" s="166"/>
      <c r="M183" s="90"/>
    </row>
    <row r="184" spans="2:13" x14ac:dyDescent="0.2">
      <c r="B184" s="86"/>
      <c r="C184" s="160"/>
      <c r="D184" s="343"/>
      <c r="E184" s="206"/>
      <c r="F184" s="211"/>
      <c r="G184" s="211"/>
      <c r="H184" s="211"/>
      <c r="I184" s="211"/>
      <c r="J184" s="211"/>
      <c r="K184" s="211"/>
      <c r="L184" s="166"/>
      <c r="M184" s="90"/>
    </row>
    <row r="185" spans="2:13" x14ac:dyDescent="0.2">
      <c r="B185" s="86"/>
      <c r="C185" s="181"/>
      <c r="D185" s="175" t="s">
        <v>144</v>
      </c>
      <c r="E185" s="206"/>
      <c r="F185" s="523">
        <f t="shared" ref="F185" si="61">F177-F183</f>
        <v>0</v>
      </c>
      <c r="G185" s="523">
        <f t="shared" ref="G185:H185" si="62">G177-G183</f>
        <v>0</v>
      </c>
      <c r="H185" s="523">
        <f t="shared" si="62"/>
        <v>0</v>
      </c>
      <c r="I185" s="523">
        <f t="shared" ref="I185:J185" si="63">I177-I183</f>
        <v>0</v>
      </c>
      <c r="J185" s="523">
        <f t="shared" si="63"/>
        <v>0</v>
      </c>
      <c r="K185" s="523">
        <f t="shared" ref="K185" si="64">K177-K183</f>
        <v>0</v>
      </c>
      <c r="L185" s="166"/>
      <c r="M185" s="90"/>
    </row>
    <row r="186" spans="2:13" x14ac:dyDescent="0.2">
      <c r="B186" s="86"/>
      <c r="C186" s="160"/>
      <c r="D186" s="178"/>
      <c r="E186" s="206"/>
      <c r="F186" s="211"/>
      <c r="G186" s="211"/>
      <c r="H186" s="211"/>
      <c r="I186" s="211"/>
      <c r="J186" s="211"/>
      <c r="K186" s="211"/>
      <c r="L186" s="166"/>
      <c r="M186" s="90"/>
    </row>
    <row r="187" spans="2:13" x14ac:dyDescent="0.2">
      <c r="B187" s="86"/>
      <c r="C187" s="105"/>
      <c r="D187" s="87"/>
      <c r="E187" s="87"/>
      <c r="F187" s="127"/>
      <c r="G187" s="127"/>
      <c r="H187" s="127"/>
      <c r="I187" s="127"/>
      <c r="J187" s="127"/>
      <c r="K187" s="127"/>
      <c r="L187" s="87"/>
      <c r="M187" s="90"/>
    </row>
    <row r="188" spans="2:13" x14ac:dyDescent="0.2">
      <c r="B188" s="86"/>
      <c r="C188" s="160"/>
      <c r="D188" s="178"/>
      <c r="E188" s="206"/>
      <c r="F188" s="203"/>
      <c r="G188" s="203"/>
      <c r="H188" s="203"/>
      <c r="I188" s="203"/>
      <c r="J188" s="203"/>
      <c r="K188" s="203"/>
      <c r="L188" s="208"/>
      <c r="M188" s="90"/>
    </row>
    <row r="189" spans="2:13" x14ac:dyDescent="0.2">
      <c r="B189" s="86"/>
      <c r="C189" s="160"/>
      <c r="D189" s="671" t="s">
        <v>102</v>
      </c>
      <c r="E189" s="206"/>
      <c r="F189" s="203"/>
      <c r="G189" s="203"/>
      <c r="H189" s="203"/>
      <c r="I189" s="203"/>
      <c r="J189" s="203"/>
      <c r="K189" s="203"/>
      <c r="L189" s="208"/>
      <c r="M189" s="90"/>
    </row>
    <row r="190" spans="2:13" x14ac:dyDescent="0.2">
      <c r="B190" s="86"/>
      <c r="C190" s="160"/>
      <c r="D190" s="178"/>
      <c r="E190" s="206"/>
      <c r="F190" s="203"/>
      <c r="G190" s="203"/>
      <c r="H190" s="203"/>
      <c r="I190" s="203"/>
      <c r="J190" s="203"/>
      <c r="K190" s="203"/>
      <c r="L190" s="208"/>
      <c r="M190" s="90"/>
    </row>
    <row r="191" spans="2:13" x14ac:dyDescent="0.2">
      <c r="B191" s="86"/>
      <c r="C191" s="160"/>
      <c r="D191" s="161" t="s">
        <v>103</v>
      </c>
      <c r="E191" s="206"/>
      <c r="F191" s="409">
        <v>0</v>
      </c>
      <c r="G191" s="409">
        <f t="shared" ref="G191:K192" si="65">F191</f>
        <v>0</v>
      </c>
      <c r="H191" s="409">
        <f t="shared" si="65"/>
        <v>0</v>
      </c>
      <c r="I191" s="409">
        <f t="shared" si="65"/>
        <v>0</v>
      </c>
      <c r="J191" s="409">
        <f t="shared" si="65"/>
        <v>0</v>
      </c>
      <c r="K191" s="409">
        <f t="shared" si="65"/>
        <v>0</v>
      </c>
      <c r="L191" s="208"/>
      <c r="M191" s="90"/>
    </row>
    <row r="192" spans="2:13" x14ac:dyDescent="0.2">
      <c r="B192" s="86"/>
      <c r="C192" s="160"/>
      <c r="D192" s="161" t="s">
        <v>104</v>
      </c>
      <c r="E192" s="206"/>
      <c r="F192" s="409">
        <v>0</v>
      </c>
      <c r="G192" s="409">
        <f t="shared" si="65"/>
        <v>0</v>
      </c>
      <c r="H192" s="409">
        <f t="shared" si="65"/>
        <v>0</v>
      </c>
      <c r="I192" s="409">
        <f t="shared" si="65"/>
        <v>0</v>
      </c>
      <c r="J192" s="409">
        <f t="shared" si="65"/>
        <v>0</v>
      </c>
      <c r="K192" s="409">
        <f t="shared" si="65"/>
        <v>0</v>
      </c>
      <c r="L192" s="208"/>
      <c r="M192" s="90"/>
    </row>
    <row r="193" spans="2:13" x14ac:dyDescent="0.2">
      <c r="B193" s="86"/>
      <c r="C193" s="160"/>
      <c r="D193" s="161"/>
      <c r="E193" s="206"/>
      <c r="F193" s="203"/>
      <c r="G193" s="203"/>
      <c r="H193" s="203"/>
      <c r="I193" s="203"/>
      <c r="J193" s="203"/>
      <c r="K193" s="203"/>
      <c r="L193" s="208"/>
      <c r="M193" s="90"/>
    </row>
    <row r="194" spans="2:13" x14ac:dyDescent="0.2">
      <c r="B194" s="86"/>
      <c r="C194" s="181"/>
      <c r="D194" s="175" t="s">
        <v>138</v>
      </c>
      <c r="E194" s="184"/>
      <c r="F194" s="523">
        <f t="shared" ref="F194:K194" si="66">F191-F192</f>
        <v>0</v>
      </c>
      <c r="G194" s="523">
        <f t="shared" si="66"/>
        <v>0</v>
      </c>
      <c r="H194" s="523">
        <f t="shared" si="66"/>
        <v>0</v>
      </c>
      <c r="I194" s="523">
        <f t="shared" si="66"/>
        <v>0</v>
      </c>
      <c r="J194" s="523">
        <f t="shared" si="66"/>
        <v>0</v>
      </c>
      <c r="K194" s="523">
        <f t="shared" si="66"/>
        <v>0</v>
      </c>
      <c r="L194" s="261"/>
      <c r="M194" s="90"/>
    </row>
    <row r="195" spans="2:13" x14ac:dyDescent="0.2">
      <c r="B195" s="86"/>
      <c r="C195" s="160"/>
      <c r="D195" s="161"/>
      <c r="E195" s="206"/>
      <c r="F195" s="203"/>
      <c r="G195" s="203"/>
      <c r="H195" s="203"/>
      <c r="I195" s="203"/>
      <c r="J195" s="203"/>
      <c r="K195" s="203"/>
      <c r="L195" s="208"/>
      <c r="M195" s="90"/>
    </row>
    <row r="196" spans="2:13" x14ac:dyDescent="0.2">
      <c r="B196" s="86"/>
      <c r="C196" s="105"/>
      <c r="D196" s="87"/>
      <c r="E196" s="87"/>
      <c r="F196" s="127"/>
      <c r="G196" s="127"/>
      <c r="H196" s="127"/>
      <c r="I196" s="127"/>
      <c r="J196" s="127"/>
      <c r="K196" s="127"/>
      <c r="L196" s="87"/>
      <c r="M196" s="90"/>
    </row>
    <row r="197" spans="2:13" x14ac:dyDescent="0.2">
      <c r="B197" s="86"/>
      <c r="C197" s="160"/>
      <c r="D197" s="161"/>
      <c r="E197" s="206"/>
      <c r="F197" s="203"/>
      <c r="G197" s="203"/>
      <c r="H197" s="203"/>
      <c r="I197" s="203"/>
      <c r="J197" s="203"/>
      <c r="K197" s="203"/>
      <c r="L197" s="208"/>
      <c r="M197" s="90"/>
    </row>
    <row r="198" spans="2:13" x14ac:dyDescent="0.2">
      <c r="B198" s="86"/>
      <c r="C198" s="181"/>
      <c r="D198" s="671" t="s">
        <v>145</v>
      </c>
      <c r="E198" s="184"/>
      <c r="F198" s="523">
        <f t="shared" ref="F198:J198" si="67">F185+F194</f>
        <v>0</v>
      </c>
      <c r="G198" s="523">
        <f t="shared" si="67"/>
        <v>0</v>
      </c>
      <c r="H198" s="523">
        <f t="shared" si="67"/>
        <v>0</v>
      </c>
      <c r="I198" s="523">
        <f t="shared" si="67"/>
        <v>0</v>
      </c>
      <c r="J198" s="523">
        <f t="shared" si="67"/>
        <v>0</v>
      </c>
      <c r="K198" s="523">
        <f t="shared" ref="K198" si="68">K185+K194</f>
        <v>0</v>
      </c>
      <c r="L198" s="261"/>
      <c r="M198" s="90"/>
    </row>
    <row r="199" spans="2:13" x14ac:dyDescent="0.2">
      <c r="B199" s="86"/>
      <c r="C199" s="181"/>
      <c r="D199" s="554" t="s">
        <v>160</v>
      </c>
      <c r="E199" s="624"/>
      <c r="F199" s="658" t="e">
        <f t="shared" ref="F199:J199" si="69">F198/(F177+F191)</f>
        <v>#DIV/0!</v>
      </c>
      <c r="G199" s="658" t="e">
        <f t="shared" si="69"/>
        <v>#DIV/0!</v>
      </c>
      <c r="H199" s="658" t="e">
        <f t="shared" si="69"/>
        <v>#DIV/0!</v>
      </c>
      <c r="I199" s="658" t="e">
        <f t="shared" si="69"/>
        <v>#DIV/0!</v>
      </c>
      <c r="J199" s="658" t="e">
        <f t="shared" si="69"/>
        <v>#DIV/0!</v>
      </c>
      <c r="K199" s="658" t="e">
        <f t="shared" ref="K199" si="70">K198/(K177+K191)</f>
        <v>#DIV/0!</v>
      </c>
      <c r="L199" s="166"/>
      <c r="M199" s="90"/>
    </row>
    <row r="200" spans="2:13" x14ac:dyDescent="0.2">
      <c r="B200" s="86"/>
      <c r="C200" s="160"/>
      <c r="D200" s="161"/>
      <c r="E200" s="206"/>
      <c r="F200" s="203"/>
      <c r="G200" s="203"/>
      <c r="H200" s="203"/>
      <c r="I200" s="203"/>
      <c r="J200" s="203"/>
      <c r="K200" s="203"/>
      <c r="L200" s="208"/>
      <c r="M200" s="90"/>
    </row>
    <row r="201" spans="2:13" x14ac:dyDescent="0.2">
      <c r="B201" s="86"/>
      <c r="C201" s="105"/>
      <c r="D201" s="87"/>
      <c r="E201" s="87"/>
      <c r="F201" s="127"/>
      <c r="G201" s="127"/>
      <c r="H201" s="127"/>
      <c r="I201" s="127"/>
      <c r="J201" s="127"/>
      <c r="K201" s="127"/>
      <c r="L201" s="87"/>
      <c r="M201" s="90"/>
    </row>
    <row r="202" spans="2:13" x14ac:dyDescent="0.2">
      <c r="B202" s="111"/>
      <c r="C202" s="112"/>
      <c r="D202" s="357"/>
      <c r="E202" s="336"/>
      <c r="F202" s="358"/>
      <c r="G202" s="358"/>
      <c r="H202" s="358"/>
      <c r="I202" s="358"/>
      <c r="J202" s="358"/>
      <c r="K202" s="358"/>
      <c r="L202" s="112"/>
      <c r="M202" s="114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2" manualBreakCount="2">
    <brk id="83" min="1" max="14" man="1"/>
    <brk id="162" min="1" max="1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I281"/>
  <sheetViews>
    <sheetView showGridLines="0" zoomScale="85" zoomScaleNormal="85" zoomScaleSheetLayoutView="85" workbookViewId="0">
      <pane ySplit="8" topLeftCell="A9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31" width="10.7109375" style="67" customWidth="1"/>
    <col min="32" max="34" width="2.7109375" style="67" customWidth="1"/>
    <col min="35" max="35" width="12.5703125" style="67" bestFit="1" customWidth="1"/>
    <col min="36" max="16384" width="9.140625" style="67"/>
  </cols>
  <sheetData>
    <row r="1" spans="2:33" ht="12.75" customHeight="1" x14ac:dyDescent="0.2"/>
    <row r="2" spans="2:33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5"/>
    </row>
    <row r="3" spans="2:33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89"/>
      <c r="Y3" s="89"/>
      <c r="Z3" s="89"/>
      <c r="AA3" s="89"/>
      <c r="AB3" s="89"/>
      <c r="AC3" s="89"/>
      <c r="AD3" s="89"/>
      <c r="AE3" s="89"/>
      <c r="AF3" s="89"/>
      <c r="AG3" s="90"/>
    </row>
    <row r="4" spans="2:33" s="148" customFormat="1" ht="18.75" x14ac:dyDescent="0.3">
      <c r="B4" s="143"/>
      <c r="C4" s="145" t="str">
        <f>"BEKOSTIGINGSGEGEVENS "&amp;tabpers!J2</f>
        <v>BEKOSTIGINGSGEGEVENS 2013/14</v>
      </c>
      <c r="D4" s="145"/>
      <c r="E4" s="145"/>
      <c r="F4" s="145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  <c r="Z4" s="146"/>
      <c r="AA4" s="146"/>
      <c r="AB4" s="146"/>
      <c r="AC4" s="146"/>
      <c r="AD4" s="146"/>
      <c r="AE4" s="146"/>
      <c r="AF4" s="146"/>
      <c r="AG4" s="147"/>
    </row>
    <row r="5" spans="2:33" s="154" customFormat="1" x14ac:dyDescent="0.2">
      <c r="B5" s="149"/>
      <c r="C5" s="150"/>
      <c r="D5" s="150"/>
      <c r="E5" s="150"/>
      <c r="F5" s="150"/>
      <c r="G5" s="152"/>
      <c r="H5" s="152"/>
      <c r="I5" s="152"/>
      <c r="J5" s="152"/>
      <c r="K5" s="152"/>
      <c r="L5" s="152"/>
      <c r="M5" s="152"/>
      <c r="N5" s="152"/>
      <c r="O5" s="152"/>
      <c r="P5" s="152"/>
      <c r="Q5" s="152"/>
      <c r="R5" s="152"/>
      <c r="S5" s="152"/>
      <c r="T5" s="152"/>
      <c r="U5" s="152"/>
      <c r="V5" s="152"/>
      <c r="W5" s="152"/>
      <c r="X5" s="152"/>
      <c r="Y5" s="152"/>
      <c r="Z5" s="152"/>
      <c r="AA5" s="152"/>
      <c r="AB5" s="152"/>
      <c r="AC5" s="152"/>
      <c r="AD5" s="152"/>
      <c r="AE5" s="152"/>
      <c r="AF5" s="152"/>
      <c r="AG5" s="153"/>
    </row>
    <row r="6" spans="2:33" s="154" customFormat="1" x14ac:dyDescent="0.2">
      <c r="B6" s="149"/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  <c r="Z6" s="150"/>
      <c r="AA6" s="150"/>
      <c r="AB6" s="150"/>
      <c r="AC6" s="150"/>
      <c r="AD6" s="150"/>
      <c r="AE6" s="150"/>
      <c r="AF6" s="152"/>
      <c r="AG6" s="153"/>
    </row>
    <row r="7" spans="2:33" s="154" customFormat="1" x14ac:dyDescent="0.2">
      <c r="B7" s="149"/>
      <c r="C7" s="150"/>
      <c r="D7" s="151"/>
      <c r="E7" s="151" t="s">
        <v>258</v>
      </c>
      <c r="F7" s="151"/>
      <c r="G7" s="155" t="str">
        <f>'1'!G14</f>
        <v>11AA</v>
      </c>
      <c r="H7" s="155" t="e">
        <f>'2'!#REF!</f>
        <v>#REF!</v>
      </c>
      <c r="I7" s="155" t="e">
        <f>'3'!#REF!</f>
        <v>#REF!</v>
      </c>
      <c r="J7" s="155" t="e">
        <f>'4'!#REF!</f>
        <v>#REF!</v>
      </c>
      <c r="K7" s="155" t="e">
        <f>'5'!#REF!</f>
        <v>#REF!</v>
      </c>
      <c r="L7" s="155" t="e">
        <f>'6'!#REF!</f>
        <v>#REF!</v>
      </c>
      <c r="M7" s="155" t="e">
        <f>'7'!#REF!</f>
        <v>#REF!</v>
      </c>
      <c r="N7" s="155" t="e">
        <f>'8'!#REF!</f>
        <v>#REF!</v>
      </c>
      <c r="O7" s="155" t="e">
        <f>'9'!#REF!</f>
        <v>#REF!</v>
      </c>
      <c r="P7" s="155" t="e">
        <f>'10'!#REF!</f>
        <v>#REF!</v>
      </c>
      <c r="Q7" s="155" t="e">
        <f>'11'!#REF!</f>
        <v>#REF!</v>
      </c>
      <c r="R7" s="155" t="e">
        <f>'12'!#REF!</f>
        <v>#REF!</v>
      </c>
      <c r="S7" s="155" t="e">
        <f>'13'!#REF!</f>
        <v>#REF!</v>
      </c>
      <c r="T7" s="155" t="e">
        <f>'14'!#REF!</f>
        <v>#REF!</v>
      </c>
      <c r="U7" s="155" t="e">
        <f>'15'!#REF!</f>
        <v>#REF!</v>
      </c>
      <c r="V7" s="155" t="e">
        <f>'16'!#REF!</f>
        <v>#REF!</v>
      </c>
      <c r="W7" s="155" t="e">
        <f>'17'!#REF!</f>
        <v>#REF!</v>
      </c>
      <c r="X7" s="155" t="e">
        <f>'18'!#REF!</f>
        <v>#REF!</v>
      </c>
      <c r="Y7" s="155" t="e">
        <f>'19'!#REF!</f>
        <v>#REF!</v>
      </c>
      <c r="Z7" s="155" t="e">
        <f>'20'!#REF!</f>
        <v>#REF!</v>
      </c>
      <c r="AA7" s="155" t="e">
        <f>'21'!#REF!</f>
        <v>#REF!</v>
      </c>
      <c r="AB7" s="155" t="e">
        <f>'22'!#REF!</f>
        <v>#REF!</v>
      </c>
      <c r="AC7" s="155" t="e">
        <f>'23'!#REF!</f>
        <v>#REF!</v>
      </c>
      <c r="AD7" s="155" t="e">
        <f>'24'!#REF!</f>
        <v>#REF!</v>
      </c>
      <c r="AE7" s="155" t="e">
        <f>'25'!#REF!</f>
        <v>#REF!</v>
      </c>
      <c r="AF7" s="155"/>
      <c r="AG7" s="153"/>
    </row>
    <row r="8" spans="2:33" x14ac:dyDescent="0.2">
      <c r="B8" s="86"/>
      <c r="C8" s="87"/>
      <c r="D8" s="88"/>
      <c r="E8" s="88"/>
      <c r="F8" s="88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  <c r="U8" s="89"/>
      <c r="V8" s="89"/>
      <c r="W8" s="89"/>
      <c r="X8" s="89"/>
      <c r="Y8" s="89"/>
      <c r="Z8" s="89"/>
      <c r="AA8" s="89"/>
      <c r="AB8" s="89"/>
      <c r="AC8" s="89"/>
      <c r="AD8" s="89"/>
      <c r="AE8" s="89"/>
      <c r="AF8" s="89"/>
      <c r="AG8" s="90"/>
    </row>
    <row r="9" spans="2:33" x14ac:dyDescent="0.2">
      <c r="B9" s="86"/>
      <c r="C9" s="87"/>
      <c r="D9" s="88"/>
      <c r="E9" s="88"/>
      <c r="F9" s="88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  <c r="X9" s="89"/>
      <c r="Y9" s="89"/>
      <c r="Z9" s="89"/>
      <c r="AA9" s="89"/>
      <c r="AB9" s="89"/>
      <c r="AC9" s="89"/>
      <c r="AD9" s="89"/>
      <c r="AE9" s="89"/>
      <c r="AF9" s="89"/>
      <c r="AG9" s="90"/>
    </row>
    <row r="10" spans="2:33" x14ac:dyDescent="0.2">
      <c r="B10" s="86"/>
      <c r="C10" s="156"/>
      <c r="D10" s="157"/>
      <c r="E10" s="157"/>
      <c r="F10" s="157"/>
      <c r="G10" s="200"/>
      <c r="H10" s="200"/>
      <c r="I10" s="304"/>
      <c r="J10" s="304"/>
      <c r="K10" s="304"/>
      <c r="L10" s="304"/>
      <c r="M10" s="304"/>
      <c r="N10" s="304"/>
      <c r="O10" s="304"/>
      <c r="P10" s="304"/>
      <c r="Q10" s="304"/>
      <c r="R10" s="304"/>
      <c r="S10" s="304"/>
      <c r="T10" s="304"/>
      <c r="U10" s="304"/>
      <c r="V10" s="304"/>
      <c r="W10" s="304"/>
      <c r="X10" s="304"/>
      <c r="Y10" s="304"/>
      <c r="Z10" s="304"/>
      <c r="AA10" s="304"/>
      <c r="AB10" s="304"/>
      <c r="AC10" s="304"/>
      <c r="AD10" s="304"/>
      <c r="AE10" s="304"/>
      <c r="AF10" s="201"/>
      <c r="AG10" s="90"/>
    </row>
    <row r="11" spans="2:33" x14ac:dyDescent="0.2">
      <c r="B11" s="86"/>
      <c r="C11" s="160"/>
      <c r="D11" s="265" t="s">
        <v>89</v>
      </c>
      <c r="E11" s="265"/>
      <c r="F11" s="167"/>
      <c r="G11" s="433" t="e">
        <f>'1'!#REF!</f>
        <v>#REF!</v>
      </c>
      <c r="H11" s="433" t="e">
        <f>'2'!#REF!</f>
        <v>#REF!</v>
      </c>
      <c r="I11" s="433" t="e">
        <f>'3'!#REF!</f>
        <v>#REF!</v>
      </c>
      <c r="J11" s="433" t="e">
        <f>'4'!#REF!</f>
        <v>#REF!</v>
      </c>
      <c r="K11" s="433" t="e">
        <f>'5'!#REF!</f>
        <v>#REF!</v>
      </c>
      <c r="L11" s="433" t="e">
        <f>'6'!#REF!</f>
        <v>#REF!</v>
      </c>
      <c r="M11" s="433" t="e">
        <f>'7'!#REF!</f>
        <v>#REF!</v>
      </c>
      <c r="N11" s="433" t="e">
        <f>'8'!#REF!</f>
        <v>#REF!</v>
      </c>
      <c r="O11" s="433" t="e">
        <f>'9'!#REF!</f>
        <v>#REF!</v>
      </c>
      <c r="P11" s="433" t="e">
        <f>'10'!#REF!</f>
        <v>#REF!</v>
      </c>
      <c r="Q11" s="433" t="e">
        <f>'11'!#REF!</f>
        <v>#REF!</v>
      </c>
      <c r="R11" s="433" t="e">
        <f>'12'!#REF!</f>
        <v>#REF!</v>
      </c>
      <c r="S11" s="433" t="e">
        <f>'13'!#REF!</f>
        <v>#REF!</v>
      </c>
      <c r="T11" s="433" t="e">
        <f>'14'!#REF!</f>
        <v>#REF!</v>
      </c>
      <c r="U11" s="433" t="e">
        <f>'15'!#REF!</f>
        <v>#REF!</v>
      </c>
      <c r="V11" s="433" t="e">
        <f>'16'!#REF!</f>
        <v>#REF!</v>
      </c>
      <c r="W11" s="433" t="e">
        <f>'17'!#REF!</f>
        <v>#REF!</v>
      </c>
      <c r="X11" s="433" t="e">
        <f>'18'!#REF!</f>
        <v>#REF!</v>
      </c>
      <c r="Y11" s="433" t="e">
        <f>'19'!#REF!</f>
        <v>#REF!</v>
      </c>
      <c r="Z11" s="433" t="e">
        <f>'20'!#REF!</f>
        <v>#REF!</v>
      </c>
      <c r="AA11" s="433" t="e">
        <f>'21'!#REF!</f>
        <v>#REF!</v>
      </c>
      <c r="AB11" s="433" t="e">
        <f>'22'!#REF!</f>
        <v>#REF!</v>
      </c>
      <c r="AC11" s="433" t="e">
        <f>'23'!#REF!</f>
        <v>#REF!</v>
      </c>
      <c r="AD11" s="433" t="e">
        <f>'24'!#REF!</f>
        <v>#REF!</v>
      </c>
      <c r="AE11" s="433" t="e">
        <f>'25'!#REF!</f>
        <v>#REF!</v>
      </c>
      <c r="AF11" s="168"/>
      <c r="AG11" s="90"/>
    </row>
    <row r="12" spans="2:33" x14ac:dyDescent="0.2">
      <c r="B12" s="86"/>
      <c r="C12" s="160"/>
      <c r="D12" s="167"/>
      <c r="E12" s="167"/>
      <c r="F12" s="167"/>
      <c r="G12" s="169"/>
      <c r="H12" s="169"/>
      <c r="I12" s="168"/>
      <c r="J12" s="168"/>
      <c r="K12" s="168"/>
      <c r="L12" s="168"/>
      <c r="M12" s="168"/>
      <c r="N12" s="168"/>
      <c r="O12" s="168"/>
      <c r="P12" s="168"/>
      <c r="Q12" s="168"/>
      <c r="R12" s="168"/>
      <c r="S12" s="168"/>
      <c r="T12" s="168"/>
      <c r="U12" s="168"/>
      <c r="V12" s="168"/>
      <c r="W12" s="168"/>
      <c r="X12" s="168"/>
      <c r="Y12" s="168"/>
      <c r="Z12" s="168"/>
      <c r="AA12" s="168"/>
      <c r="AB12" s="168"/>
      <c r="AC12" s="168"/>
      <c r="AD12" s="168"/>
      <c r="AE12" s="168"/>
      <c r="AF12" s="168"/>
      <c r="AG12" s="90"/>
    </row>
    <row r="13" spans="2:33" x14ac:dyDescent="0.2">
      <c r="B13" s="86"/>
      <c r="C13" s="87"/>
      <c r="D13" s="87"/>
      <c r="E13" s="87"/>
      <c r="F13" s="87"/>
      <c r="G13" s="89"/>
      <c r="H13" s="89"/>
      <c r="I13" s="89"/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  <c r="AD13" s="89"/>
      <c r="AE13" s="89"/>
      <c r="AF13" s="89"/>
      <c r="AG13" s="90"/>
    </row>
    <row r="14" spans="2:33" x14ac:dyDescent="0.2">
      <c r="B14" s="86"/>
      <c r="C14" s="156"/>
      <c r="D14" s="157"/>
      <c r="E14" s="157"/>
      <c r="F14" s="157"/>
      <c r="G14" s="158"/>
      <c r="H14" s="158"/>
      <c r="I14" s="159"/>
      <c r="J14" s="159"/>
      <c r="K14" s="159"/>
      <c r="L14" s="159"/>
      <c r="M14" s="159"/>
      <c r="N14" s="159"/>
      <c r="O14" s="159"/>
      <c r="P14" s="159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90"/>
    </row>
    <row r="15" spans="2:33" s="70" customFormat="1" x14ac:dyDescent="0.2">
      <c r="B15" s="97"/>
      <c r="C15" s="170"/>
      <c r="D15" s="266" t="s">
        <v>96</v>
      </c>
      <c r="E15" s="266"/>
      <c r="F15" s="171"/>
      <c r="G15" s="172"/>
      <c r="H15" s="172"/>
      <c r="I15" s="173"/>
      <c r="J15" s="173"/>
      <c r="K15" s="173"/>
      <c r="L15" s="173"/>
      <c r="M15" s="173"/>
      <c r="N15" s="173"/>
      <c r="O15" s="173"/>
      <c r="P15" s="173"/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  <c r="AE15" s="173"/>
      <c r="AF15" s="173"/>
      <c r="AG15" s="99"/>
    </row>
    <row r="16" spans="2:33" x14ac:dyDescent="0.2">
      <c r="B16" s="86"/>
      <c r="C16" s="160"/>
      <c r="D16" s="162"/>
      <c r="E16" s="162"/>
      <c r="F16" s="162"/>
      <c r="G16" s="165"/>
      <c r="H16" s="165"/>
      <c r="I16" s="164"/>
      <c r="J16" s="164"/>
      <c r="K16" s="164"/>
      <c r="L16" s="164"/>
      <c r="M16" s="164"/>
      <c r="N16" s="164"/>
      <c r="O16" s="164"/>
      <c r="P16" s="164"/>
      <c r="Q16" s="164"/>
      <c r="R16" s="164"/>
      <c r="S16" s="164"/>
      <c r="T16" s="164"/>
      <c r="U16" s="164"/>
      <c r="V16" s="164"/>
      <c r="W16" s="164"/>
      <c r="X16" s="164"/>
      <c r="Y16" s="164"/>
      <c r="Z16" s="164"/>
      <c r="AA16" s="164"/>
      <c r="AB16" s="164"/>
      <c r="AC16" s="164"/>
      <c r="AD16" s="164"/>
      <c r="AE16" s="164"/>
      <c r="AF16" s="164"/>
      <c r="AG16" s="90"/>
    </row>
    <row r="17" spans="2:33" x14ac:dyDescent="0.2">
      <c r="B17" s="86"/>
      <c r="C17" s="160"/>
      <c r="D17" s="161" t="s">
        <v>4</v>
      </c>
      <c r="E17" s="161"/>
      <c r="F17" s="161"/>
      <c r="G17" s="303" t="e">
        <f>'1'!#REF!</f>
        <v>#REF!</v>
      </c>
      <c r="H17" s="301" t="e">
        <f>'2'!#REF!</f>
        <v>#REF!</v>
      </c>
      <c r="I17" s="303" t="e">
        <f>'3'!#REF!</f>
        <v>#REF!</v>
      </c>
      <c r="J17" s="303" t="e">
        <f>'4'!#REF!</f>
        <v>#REF!</v>
      </c>
      <c r="K17" s="303" t="e">
        <f>'5'!#REF!</f>
        <v>#REF!</v>
      </c>
      <c r="L17" s="303" t="e">
        <f>'6'!#REF!</f>
        <v>#REF!</v>
      </c>
      <c r="M17" s="303" t="e">
        <f>'7'!#REF!</f>
        <v>#REF!</v>
      </c>
      <c r="N17" s="303" t="e">
        <f>'8'!#REF!</f>
        <v>#REF!</v>
      </c>
      <c r="O17" s="303" t="e">
        <f>'9'!#REF!</f>
        <v>#REF!</v>
      </c>
      <c r="P17" s="303" t="e">
        <f>'10'!#REF!</f>
        <v>#REF!</v>
      </c>
      <c r="Q17" s="303" t="e">
        <f>'11'!#REF!</f>
        <v>#REF!</v>
      </c>
      <c r="R17" s="303" t="e">
        <f>'12'!#REF!</f>
        <v>#REF!</v>
      </c>
      <c r="S17" s="303" t="e">
        <f>'13'!#REF!</f>
        <v>#REF!</v>
      </c>
      <c r="T17" s="303" t="e">
        <f>'14'!#REF!</f>
        <v>#REF!</v>
      </c>
      <c r="U17" s="303" t="e">
        <f>'15'!#REF!</f>
        <v>#REF!</v>
      </c>
      <c r="V17" s="303" t="e">
        <f>'16'!#REF!</f>
        <v>#REF!</v>
      </c>
      <c r="W17" s="303" t="e">
        <f>'17'!#REF!</f>
        <v>#REF!</v>
      </c>
      <c r="X17" s="303" t="e">
        <f>'18'!#REF!</f>
        <v>#REF!</v>
      </c>
      <c r="Y17" s="303" t="e">
        <f>'19'!#REF!</f>
        <v>#REF!</v>
      </c>
      <c r="Z17" s="303" t="e">
        <f>'20'!#REF!</f>
        <v>#REF!</v>
      </c>
      <c r="AA17" s="303" t="e">
        <f>'21'!#REF!</f>
        <v>#REF!</v>
      </c>
      <c r="AB17" s="303" t="e">
        <f>'22'!#REF!</f>
        <v>#REF!</v>
      </c>
      <c r="AC17" s="303" t="e">
        <f>'23'!#REF!</f>
        <v>#REF!</v>
      </c>
      <c r="AD17" s="303" t="e">
        <f>'24'!#REF!</f>
        <v>#REF!</v>
      </c>
      <c r="AE17" s="303" t="e">
        <f>'25'!#REF!</f>
        <v>#REF!</v>
      </c>
      <c r="AF17" s="174"/>
      <c r="AG17" s="90"/>
    </row>
    <row r="18" spans="2:33" x14ac:dyDescent="0.2">
      <c r="B18" s="86"/>
      <c r="C18" s="160"/>
      <c r="D18" s="161" t="s">
        <v>5</v>
      </c>
      <c r="E18" s="161"/>
      <c r="F18" s="161"/>
      <c r="G18" s="303" t="e">
        <f>'1'!#REF!</f>
        <v>#REF!</v>
      </c>
      <c r="H18" s="301" t="e">
        <f>'2'!#REF!</f>
        <v>#REF!</v>
      </c>
      <c r="I18" s="303" t="e">
        <f>'3'!#REF!</f>
        <v>#REF!</v>
      </c>
      <c r="J18" s="303" t="e">
        <f>'4'!#REF!</f>
        <v>#REF!</v>
      </c>
      <c r="K18" s="303" t="e">
        <f>'5'!#REF!</f>
        <v>#REF!</v>
      </c>
      <c r="L18" s="303" t="e">
        <f>'6'!#REF!</f>
        <v>#REF!</v>
      </c>
      <c r="M18" s="303" t="e">
        <f>'7'!#REF!</f>
        <v>#REF!</v>
      </c>
      <c r="N18" s="303" t="e">
        <f>'8'!#REF!</f>
        <v>#REF!</v>
      </c>
      <c r="O18" s="303" t="e">
        <f>'9'!#REF!</f>
        <v>#REF!</v>
      </c>
      <c r="P18" s="303" t="e">
        <f>'10'!#REF!</f>
        <v>#REF!</v>
      </c>
      <c r="Q18" s="303" t="e">
        <f>'11'!#REF!</f>
        <v>#REF!</v>
      </c>
      <c r="R18" s="303" t="e">
        <f>'12'!#REF!</f>
        <v>#REF!</v>
      </c>
      <c r="S18" s="303" t="e">
        <f>'13'!#REF!</f>
        <v>#REF!</v>
      </c>
      <c r="T18" s="303" t="e">
        <f>'14'!#REF!</f>
        <v>#REF!</v>
      </c>
      <c r="U18" s="303" t="e">
        <f>'15'!#REF!</f>
        <v>#REF!</v>
      </c>
      <c r="V18" s="303" t="e">
        <f>'16'!#REF!</f>
        <v>#REF!</v>
      </c>
      <c r="W18" s="303" t="e">
        <f>'17'!#REF!</f>
        <v>#REF!</v>
      </c>
      <c r="X18" s="303" t="e">
        <f>'18'!#REF!</f>
        <v>#REF!</v>
      </c>
      <c r="Y18" s="303" t="e">
        <f>'19'!#REF!</f>
        <v>#REF!</v>
      </c>
      <c r="Z18" s="303" t="e">
        <f>'20'!#REF!</f>
        <v>#REF!</v>
      </c>
      <c r="AA18" s="303" t="e">
        <f>'21'!#REF!</f>
        <v>#REF!</v>
      </c>
      <c r="AB18" s="303" t="e">
        <f>'22'!#REF!</f>
        <v>#REF!</v>
      </c>
      <c r="AC18" s="303" t="e">
        <f>'23'!#REF!</f>
        <v>#REF!</v>
      </c>
      <c r="AD18" s="303" t="e">
        <f>'24'!#REF!</f>
        <v>#REF!</v>
      </c>
      <c r="AE18" s="303" t="e">
        <f>'25'!#REF!</f>
        <v>#REF!</v>
      </c>
      <c r="AF18" s="174"/>
      <c r="AG18" s="90"/>
    </row>
    <row r="19" spans="2:33" x14ac:dyDescent="0.2">
      <c r="B19" s="86"/>
      <c r="C19" s="160"/>
      <c r="D19" s="175" t="s">
        <v>30</v>
      </c>
      <c r="E19" s="175"/>
      <c r="F19" s="175"/>
      <c r="G19" s="313" t="e">
        <f>G17+G18</f>
        <v>#REF!</v>
      </c>
      <c r="H19" s="313" t="e">
        <f>H17+H18</f>
        <v>#REF!</v>
      </c>
      <c r="I19" s="313" t="e">
        <f>I17+I18</f>
        <v>#REF!</v>
      </c>
      <c r="J19" s="313" t="e">
        <f t="shared" ref="J19:AE19" si="0">J17+J18</f>
        <v>#REF!</v>
      </c>
      <c r="K19" s="313" t="e">
        <f t="shared" si="0"/>
        <v>#REF!</v>
      </c>
      <c r="L19" s="313" t="e">
        <f t="shared" si="0"/>
        <v>#REF!</v>
      </c>
      <c r="M19" s="313" t="e">
        <f t="shared" si="0"/>
        <v>#REF!</v>
      </c>
      <c r="N19" s="313" t="e">
        <f t="shared" si="0"/>
        <v>#REF!</v>
      </c>
      <c r="O19" s="313" t="e">
        <f t="shared" si="0"/>
        <v>#REF!</v>
      </c>
      <c r="P19" s="313" t="e">
        <f t="shared" si="0"/>
        <v>#REF!</v>
      </c>
      <c r="Q19" s="313" t="e">
        <f t="shared" si="0"/>
        <v>#REF!</v>
      </c>
      <c r="R19" s="313" t="e">
        <f t="shared" si="0"/>
        <v>#REF!</v>
      </c>
      <c r="S19" s="313" t="e">
        <f t="shared" si="0"/>
        <v>#REF!</v>
      </c>
      <c r="T19" s="313" t="e">
        <f t="shared" si="0"/>
        <v>#REF!</v>
      </c>
      <c r="U19" s="313" t="e">
        <f t="shared" si="0"/>
        <v>#REF!</v>
      </c>
      <c r="V19" s="313" t="e">
        <f t="shared" si="0"/>
        <v>#REF!</v>
      </c>
      <c r="W19" s="313" t="e">
        <f t="shared" si="0"/>
        <v>#REF!</v>
      </c>
      <c r="X19" s="313" t="e">
        <f t="shared" si="0"/>
        <v>#REF!</v>
      </c>
      <c r="Y19" s="313" t="e">
        <f t="shared" si="0"/>
        <v>#REF!</v>
      </c>
      <c r="Z19" s="313" t="e">
        <f t="shared" si="0"/>
        <v>#REF!</v>
      </c>
      <c r="AA19" s="313" t="e">
        <f t="shared" si="0"/>
        <v>#REF!</v>
      </c>
      <c r="AB19" s="313" t="e">
        <f t="shared" si="0"/>
        <v>#REF!</v>
      </c>
      <c r="AC19" s="313" t="e">
        <f t="shared" si="0"/>
        <v>#REF!</v>
      </c>
      <c r="AD19" s="313" t="e">
        <f t="shared" si="0"/>
        <v>#REF!</v>
      </c>
      <c r="AE19" s="313" t="e">
        <f t="shared" si="0"/>
        <v>#REF!</v>
      </c>
      <c r="AF19" s="177"/>
      <c r="AG19" s="90"/>
    </row>
    <row r="20" spans="2:33" x14ac:dyDescent="0.2">
      <c r="B20" s="86"/>
      <c r="C20" s="160"/>
      <c r="D20" s="161" t="s">
        <v>29</v>
      </c>
      <c r="E20" s="317">
        <v>0.3</v>
      </c>
      <c r="F20" s="179"/>
      <c r="G20" s="303" t="e">
        <f>'1'!#REF!</f>
        <v>#REF!</v>
      </c>
      <c r="H20" s="301" t="e">
        <f>'2'!#REF!</f>
        <v>#REF!</v>
      </c>
      <c r="I20" s="303" t="e">
        <f>'3'!#REF!</f>
        <v>#REF!</v>
      </c>
      <c r="J20" s="303" t="e">
        <f>'4'!#REF!</f>
        <v>#REF!</v>
      </c>
      <c r="K20" s="303" t="e">
        <f>'5'!#REF!</f>
        <v>#REF!</v>
      </c>
      <c r="L20" s="303" t="e">
        <f>'6'!#REF!</f>
        <v>#REF!</v>
      </c>
      <c r="M20" s="303" t="e">
        <f>'7'!#REF!</f>
        <v>#REF!</v>
      </c>
      <c r="N20" s="303" t="e">
        <f>'8'!#REF!</f>
        <v>#REF!</v>
      </c>
      <c r="O20" s="303" t="e">
        <f>'9'!#REF!</f>
        <v>#REF!</v>
      </c>
      <c r="P20" s="303" t="e">
        <f>'10'!#REF!</f>
        <v>#REF!</v>
      </c>
      <c r="Q20" s="303" t="e">
        <f>'11'!#REF!</f>
        <v>#REF!</v>
      </c>
      <c r="R20" s="303" t="e">
        <f>'12'!#REF!</f>
        <v>#REF!</v>
      </c>
      <c r="S20" s="303" t="e">
        <f>'13'!#REF!</f>
        <v>#REF!</v>
      </c>
      <c r="T20" s="303" t="e">
        <f>'14'!#REF!</f>
        <v>#REF!</v>
      </c>
      <c r="U20" s="303" t="e">
        <f>'15'!#REF!</f>
        <v>#REF!</v>
      </c>
      <c r="V20" s="303" t="e">
        <f>'16'!#REF!</f>
        <v>#REF!</v>
      </c>
      <c r="W20" s="303" t="e">
        <f>'17'!#REF!</f>
        <v>#REF!</v>
      </c>
      <c r="X20" s="303" t="e">
        <f>'18'!#REF!</f>
        <v>#REF!</v>
      </c>
      <c r="Y20" s="303" t="e">
        <f>'19'!#REF!</f>
        <v>#REF!</v>
      </c>
      <c r="Z20" s="303" t="e">
        <f>'20'!#REF!</f>
        <v>#REF!</v>
      </c>
      <c r="AA20" s="303" t="e">
        <f>'21'!#REF!</f>
        <v>#REF!</v>
      </c>
      <c r="AB20" s="303" t="e">
        <f>'22'!#REF!</f>
        <v>#REF!</v>
      </c>
      <c r="AC20" s="303" t="e">
        <f>'23'!#REF!</f>
        <v>#REF!</v>
      </c>
      <c r="AD20" s="303" t="e">
        <f>'24'!#REF!</f>
        <v>#REF!</v>
      </c>
      <c r="AE20" s="303" t="e">
        <f>'25'!#REF!</f>
        <v>#REF!</v>
      </c>
      <c r="AF20" s="174"/>
      <c r="AG20" s="90"/>
    </row>
    <row r="21" spans="2:33" x14ac:dyDescent="0.2">
      <c r="B21" s="86"/>
      <c r="C21" s="160"/>
      <c r="D21" s="161" t="s">
        <v>29</v>
      </c>
      <c r="E21" s="317">
        <v>1.2</v>
      </c>
      <c r="F21" s="179"/>
      <c r="G21" s="303" t="e">
        <f>'1'!#REF!</f>
        <v>#REF!</v>
      </c>
      <c r="H21" s="301" t="e">
        <f>'2'!#REF!</f>
        <v>#REF!</v>
      </c>
      <c r="I21" s="303" t="e">
        <f>'3'!#REF!</f>
        <v>#REF!</v>
      </c>
      <c r="J21" s="303" t="e">
        <f>'4'!#REF!</f>
        <v>#REF!</v>
      </c>
      <c r="K21" s="303" t="e">
        <f>'5'!#REF!</f>
        <v>#REF!</v>
      </c>
      <c r="L21" s="303" t="e">
        <f>'6'!#REF!</f>
        <v>#REF!</v>
      </c>
      <c r="M21" s="303" t="e">
        <f>'7'!#REF!</f>
        <v>#REF!</v>
      </c>
      <c r="N21" s="303" t="e">
        <f>'8'!#REF!</f>
        <v>#REF!</v>
      </c>
      <c r="O21" s="303" t="e">
        <f>'9'!#REF!</f>
        <v>#REF!</v>
      </c>
      <c r="P21" s="303" t="e">
        <f>'10'!#REF!</f>
        <v>#REF!</v>
      </c>
      <c r="Q21" s="303" t="e">
        <f>'11'!#REF!</f>
        <v>#REF!</v>
      </c>
      <c r="R21" s="303" t="e">
        <f>'12'!#REF!</f>
        <v>#REF!</v>
      </c>
      <c r="S21" s="303" t="e">
        <f>'13'!#REF!</f>
        <v>#REF!</v>
      </c>
      <c r="T21" s="303" t="e">
        <f>'14'!#REF!</f>
        <v>#REF!</v>
      </c>
      <c r="U21" s="303" t="e">
        <f>'15'!#REF!</f>
        <v>#REF!</v>
      </c>
      <c r="V21" s="303" t="e">
        <f>'16'!#REF!</f>
        <v>#REF!</v>
      </c>
      <c r="W21" s="303" t="e">
        <f>'17'!#REF!</f>
        <v>#REF!</v>
      </c>
      <c r="X21" s="303" t="e">
        <f>'18'!#REF!</f>
        <v>#REF!</v>
      </c>
      <c r="Y21" s="303" t="e">
        <f>'19'!#REF!</f>
        <v>#REF!</v>
      </c>
      <c r="Z21" s="303" t="e">
        <f>'20'!#REF!</f>
        <v>#REF!</v>
      </c>
      <c r="AA21" s="303" t="e">
        <f>'21'!#REF!</f>
        <v>#REF!</v>
      </c>
      <c r="AB21" s="303" t="e">
        <f>'22'!#REF!</f>
        <v>#REF!</v>
      </c>
      <c r="AC21" s="303" t="e">
        <f>'23'!#REF!</f>
        <v>#REF!</v>
      </c>
      <c r="AD21" s="303" t="e">
        <f>'24'!#REF!</f>
        <v>#REF!</v>
      </c>
      <c r="AE21" s="303" t="e">
        <f>'25'!#REF!</f>
        <v>#REF!</v>
      </c>
      <c r="AF21" s="174"/>
      <c r="AG21" s="90"/>
    </row>
    <row r="22" spans="2:33" ht="12.75" customHeight="1" x14ac:dyDescent="0.2">
      <c r="B22" s="86"/>
      <c r="C22" s="160"/>
      <c r="D22" s="161" t="s">
        <v>28</v>
      </c>
      <c r="E22" s="161"/>
      <c r="F22" s="161"/>
      <c r="G22" s="434" t="e">
        <f>'1'!#REF!</f>
        <v>#REF!</v>
      </c>
      <c r="H22" s="302" t="e">
        <f>'2'!#REF!</f>
        <v>#REF!</v>
      </c>
      <c r="I22" s="434" t="e">
        <f>'3'!#REF!</f>
        <v>#REF!</v>
      </c>
      <c r="J22" s="434" t="e">
        <f>'4'!#REF!</f>
        <v>#REF!</v>
      </c>
      <c r="K22" s="434" t="e">
        <f>'5'!#REF!</f>
        <v>#REF!</v>
      </c>
      <c r="L22" s="434" t="e">
        <f>'6'!#REF!</f>
        <v>#REF!</v>
      </c>
      <c r="M22" s="434" t="e">
        <f>'7'!#REF!</f>
        <v>#REF!</v>
      </c>
      <c r="N22" s="434" t="e">
        <f>'8'!#REF!</f>
        <v>#REF!</v>
      </c>
      <c r="O22" s="434" t="e">
        <f>'9'!#REF!</f>
        <v>#REF!</v>
      </c>
      <c r="P22" s="434" t="e">
        <f>'10'!#REF!</f>
        <v>#REF!</v>
      </c>
      <c r="Q22" s="434" t="e">
        <f>'11'!#REF!</f>
        <v>#REF!</v>
      </c>
      <c r="R22" s="434" t="e">
        <f>'12'!#REF!</f>
        <v>#REF!</v>
      </c>
      <c r="S22" s="434" t="e">
        <f>'13'!#REF!</f>
        <v>#REF!</v>
      </c>
      <c r="T22" s="434" t="e">
        <f>'14'!#REF!</f>
        <v>#REF!</v>
      </c>
      <c r="U22" s="434" t="e">
        <f>'15'!#REF!</f>
        <v>#REF!</v>
      </c>
      <c r="V22" s="434" t="e">
        <f>'16'!#REF!</f>
        <v>#REF!</v>
      </c>
      <c r="W22" s="434" t="e">
        <f>'17'!#REF!</f>
        <v>#REF!</v>
      </c>
      <c r="X22" s="434" t="e">
        <f>'18'!#REF!</f>
        <v>#REF!</v>
      </c>
      <c r="Y22" s="434" t="e">
        <f>'19'!#REF!</f>
        <v>#REF!</v>
      </c>
      <c r="Z22" s="434" t="e">
        <f>'20'!#REF!</f>
        <v>#REF!</v>
      </c>
      <c r="AA22" s="434" t="e">
        <f>'21'!#REF!</f>
        <v>#REF!</v>
      </c>
      <c r="AB22" s="434" t="e">
        <f>'22'!#REF!</f>
        <v>#REF!</v>
      </c>
      <c r="AC22" s="434" t="e">
        <f>'23'!#REF!</f>
        <v>#REF!</v>
      </c>
      <c r="AD22" s="434" t="e">
        <f>'24'!#REF!</f>
        <v>#REF!</v>
      </c>
      <c r="AE22" s="434" t="e">
        <f>'25'!#REF!</f>
        <v>#REF!</v>
      </c>
      <c r="AF22" s="180"/>
      <c r="AG22" s="90"/>
    </row>
    <row r="23" spans="2:33" s="74" customFormat="1" ht="12.75" customHeight="1" x14ac:dyDescent="0.2">
      <c r="B23" s="102"/>
      <c r="C23" s="181"/>
      <c r="D23" s="175" t="s">
        <v>69</v>
      </c>
      <c r="E23" s="175"/>
      <c r="F23" s="175"/>
      <c r="G23" s="314" t="e">
        <f>ROUND(IF(G24&lt;(G19*0.8),G24,(0.8*G19)),0)</f>
        <v>#REF!</v>
      </c>
      <c r="H23" s="314" t="e">
        <f>ROUND(IF(H24&lt;(H19*0.8),H24,(0.8*H19)),0)</f>
        <v>#REF!</v>
      </c>
      <c r="I23" s="314" t="e">
        <f>ROUND(IF(I24&lt;(I19*0.8),I24,(0.8*I19)),0)</f>
        <v>#REF!</v>
      </c>
      <c r="J23" s="314" t="e">
        <f t="shared" ref="J23:AE23" si="1">ROUND(IF(J24&lt;(J19*0.8),J24,(0.8*J19)),0)</f>
        <v>#REF!</v>
      </c>
      <c r="K23" s="314" t="e">
        <f t="shared" si="1"/>
        <v>#REF!</v>
      </c>
      <c r="L23" s="314" t="e">
        <f t="shared" si="1"/>
        <v>#REF!</v>
      </c>
      <c r="M23" s="314" t="e">
        <f t="shared" si="1"/>
        <v>#REF!</v>
      </c>
      <c r="N23" s="314" t="e">
        <f t="shared" si="1"/>
        <v>#REF!</v>
      </c>
      <c r="O23" s="314" t="e">
        <f t="shared" si="1"/>
        <v>#REF!</v>
      </c>
      <c r="P23" s="314" t="e">
        <f t="shared" si="1"/>
        <v>#REF!</v>
      </c>
      <c r="Q23" s="314" t="e">
        <f t="shared" si="1"/>
        <v>#REF!</v>
      </c>
      <c r="R23" s="314" t="e">
        <f t="shared" si="1"/>
        <v>#REF!</v>
      </c>
      <c r="S23" s="314" t="e">
        <f t="shared" si="1"/>
        <v>#REF!</v>
      </c>
      <c r="T23" s="314" t="e">
        <f t="shared" si="1"/>
        <v>#REF!</v>
      </c>
      <c r="U23" s="314" t="e">
        <f t="shared" si="1"/>
        <v>#REF!</v>
      </c>
      <c r="V23" s="314" t="e">
        <f t="shared" si="1"/>
        <v>#REF!</v>
      </c>
      <c r="W23" s="314" t="e">
        <f t="shared" si="1"/>
        <v>#REF!</v>
      </c>
      <c r="X23" s="314" t="e">
        <f t="shared" si="1"/>
        <v>#REF!</v>
      </c>
      <c r="Y23" s="314" t="e">
        <f t="shared" si="1"/>
        <v>#REF!</v>
      </c>
      <c r="Z23" s="314" t="e">
        <f t="shared" si="1"/>
        <v>#REF!</v>
      </c>
      <c r="AA23" s="314" t="e">
        <f t="shared" si="1"/>
        <v>#REF!</v>
      </c>
      <c r="AB23" s="314" t="e">
        <f t="shared" si="1"/>
        <v>#REF!</v>
      </c>
      <c r="AC23" s="314" t="e">
        <f t="shared" si="1"/>
        <v>#REF!</v>
      </c>
      <c r="AD23" s="314" t="e">
        <f t="shared" si="1"/>
        <v>#REF!</v>
      </c>
      <c r="AE23" s="314" t="e">
        <f t="shared" si="1"/>
        <v>#REF!</v>
      </c>
      <c r="AF23" s="182"/>
      <c r="AG23" s="103"/>
    </row>
    <row r="24" spans="2:33" ht="12.75" customHeight="1" x14ac:dyDescent="0.2">
      <c r="B24" s="86"/>
      <c r="C24" s="160"/>
      <c r="D24" s="161"/>
      <c r="E24" s="161"/>
      <c r="F24" s="161"/>
      <c r="G24" s="359" t="e">
        <f>IF((ROUND(IF(G22-(tabpers!J45*G19)&lt;0,0,(G22-(tabpers!J45*G19))),0))&lt;(G43+G54),(G43+G54),((ROUND(IF(G22-(tabpers!J45*G19)&lt;0,0,(G22-(tabpers!J45*G19))),0))))</f>
        <v>#REF!</v>
      </c>
      <c r="H24" s="359" t="e">
        <f>IF((ROUND(IF(H22-(tabpers!K45*H19)&lt;0,0,(H22-(tabpers!K45*H19))),0))&lt;(H43+H54),(H43+H54),((ROUND(IF(H22-(tabpers!K45*H19)&lt;0,0,(H22-(tabpers!K45*H19))),0))))</f>
        <v>#REF!</v>
      </c>
      <c r="I24" s="359" t="e">
        <f>IF((ROUND(IF(I22-(tabpers!L45*I19)&lt;0,0,(I22-(tabpers!L45*I19))),0))&lt;(I43+I54),(I43+I54),((ROUND(IF(I22-(tabpers!L45*I19)&lt;0,0,(I22-(tabpers!L45*I19))),0))))</f>
        <v>#REF!</v>
      </c>
      <c r="J24" s="359" t="e">
        <f>IF((ROUND(IF(J22-(tabpers!M45*J19)&lt;0,0,(J22-(tabpers!M45*J19))),0))&lt;(J43+J54),(J43+J54),((ROUND(IF(J22-(tabpers!M45*J19)&lt;0,0,(J22-(tabpers!M45*J19))),0))))</f>
        <v>#REF!</v>
      </c>
      <c r="K24" s="359" t="e">
        <f>IF((ROUND(IF(K22-(tabpers!N45*K19)&lt;0,0,(K22-(tabpers!N45*K19))),0))&lt;(K43+K54),(K43+K54),((ROUND(IF(K22-(tabpers!N45*K19)&lt;0,0,(K22-(tabpers!N45*K19))),0))))</f>
        <v>#REF!</v>
      </c>
      <c r="L24" s="359" t="e">
        <f>IF((ROUND(IF(L22-(tabpers!O45*L19)&lt;0,0,(L22-(tabpers!O45*L19))),0))&lt;(L43+L54),(L43+L54),((ROUND(IF(L22-(tabpers!O45*L19)&lt;0,0,(L22-(tabpers!O45*L19))),0))))</f>
        <v>#REF!</v>
      </c>
      <c r="M24" s="359" t="e">
        <f>IF((ROUND(IF(M22-(tabpers!Q45*M19)&lt;0,0,(M22-(tabpers!Q45*M19))),0))&lt;(M43+M54),(M43+M54),((ROUND(IF(M22-(tabpers!Q45*M19)&lt;0,0,(M22-(tabpers!Q45*M19))),0))))</f>
        <v>#REF!</v>
      </c>
      <c r="N24" s="359" t="e">
        <f>IF((ROUND(IF(N22-(tabpers!R45*N19)&lt;0,0,(N22-(tabpers!R45*N19))),0))&lt;(N43+N54),(N43+N54),((ROUND(IF(N22-(tabpers!R45*N19)&lt;0,0,(N22-(tabpers!R45*N19))),0))))</f>
        <v>#REF!</v>
      </c>
      <c r="O24" s="359" t="e">
        <f>IF((ROUND(IF(O22-(tabpers!S45*O19)&lt;0,0,(O22-(tabpers!S45*O19))),0))&lt;(O43+O54),(O43+O54),((ROUND(IF(O22-(tabpers!S45*O19)&lt;0,0,(O22-(tabpers!S45*O19))),0))))</f>
        <v>#REF!</v>
      </c>
      <c r="P24" s="359" t="e">
        <f>IF((ROUND(IF(P22-(tabpers!T45*P19)&lt;0,0,(P22-(tabpers!T45*P19))),0))&lt;(P43+P54),(P43+P54),((ROUND(IF(P22-(tabpers!T45*P19)&lt;0,0,(P22-(tabpers!T45*P19))),0))))</f>
        <v>#REF!</v>
      </c>
      <c r="Q24" s="359" t="e">
        <f>IF((ROUND(IF(Q22-(tabpers!U45*Q19)&lt;0,0,(Q22-(tabpers!U45*Q19))),0))&lt;(Q43+Q54),(Q43+Q54),((ROUND(IF(Q22-(tabpers!U45*Q19)&lt;0,0,(Q22-(tabpers!U45*Q19))),0))))</f>
        <v>#REF!</v>
      </c>
      <c r="R24" s="359" t="e">
        <f>IF((ROUND(IF(R22-(tabpers!V45*R19)&lt;0,0,(R22-(tabpers!V45*R19))),0))&lt;(R43+R54),(R43+R54),((ROUND(IF(R22-(tabpers!V45*R19)&lt;0,0,(R22-(tabpers!V45*R19))),0))))</f>
        <v>#REF!</v>
      </c>
      <c r="S24" s="359" t="e">
        <f>IF((ROUND(IF(S22-(tabpers!W45*S19)&lt;0,0,(S22-(tabpers!W45*S19))),0))&lt;(S43+S54),(S43+S54),((ROUND(IF(S22-(tabpers!W45*S19)&lt;0,0,(S22-(tabpers!W45*S19))),0))))</f>
        <v>#REF!</v>
      </c>
      <c r="T24" s="359" t="e">
        <f>IF((ROUND(IF(T22-(tabpers!X45*T19)&lt;0,0,(T22-(tabpers!X45*T19))),0))&lt;(T43+T54),(T43+T54),((ROUND(IF(T22-(tabpers!X45*T19)&lt;0,0,(T22-(tabpers!X45*T19))),0))))</f>
        <v>#REF!</v>
      </c>
      <c r="U24" s="359" t="e">
        <f>IF((ROUND(IF(U22-(tabpers!Y45*U19)&lt;0,0,(U22-(tabpers!Y45*U19))),0))&lt;(U43+U54),(U43+U54),((ROUND(IF(U22-(tabpers!Y45*U19)&lt;0,0,(U22-(tabpers!Y45*U19))),0))))</f>
        <v>#REF!</v>
      </c>
      <c r="V24" s="359" t="e">
        <f>IF((ROUND(IF(V22-(tabpers!Z45*V19)&lt;0,0,(V22-(tabpers!Z45*V19))),0))&lt;(V43+V54),(V43+V54),((ROUND(IF(V22-(tabpers!Z45*V19)&lt;0,0,(V22-(tabpers!Z45*V19))),0))))</f>
        <v>#REF!</v>
      </c>
      <c r="W24" s="359" t="e">
        <f>IF((ROUND(IF(W22-(tabpers!AA45*W19)&lt;0,0,(W22-(tabpers!AA45*W19))),0))&lt;(W43+W54),(W43+W54),((ROUND(IF(W22-(tabpers!AA45*W19)&lt;0,0,(W22-(tabpers!AA45*W19))),0))))</f>
        <v>#REF!</v>
      </c>
      <c r="X24" s="359" t="e">
        <f>IF((ROUND(IF(X22-(tabpers!AB45*X19)&lt;0,0,(X22-(tabpers!AB45*X19))),0))&lt;(X43+X54),(X43+X54),((ROUND(IF(X22-(tabpers!AB45*X19)&lt;0,0,(X22-(tabpers!AB45*X19))),0))))</f>
        <v>#REF!</v>
      </c>
      <c r="Y24" s="359" t="e">
        <f>IF((ROUND(IF(Y22-(tabpers!AC45*Y19)&lt;0,0,(Y22-(tabpers!AC45*Y19))),0))&lt;(Y43+Y54),(Y43+Y54),((ROUND(IF(Y22-(tabpers!AC45*Y19)&lt;0,0,(Y22-(tabpers!AC45*Y19))),0))))</f>
        <v>#REF!</v>
      </c>
      <c r="Z24" s="359" t="e">
        <f>IF((ROUND(IF(Z22-(tabpers!AD45*Z19)&lt;0,0,(Z22-(tabpers!AD45*Z19))),0))&lt;(Z43+Z54),(Z43+Z54),((ROUND(IF(Z22-(tabpers!AD45*Z19)&lt;0,0,(Z22-(tabpers!AD45*Z19))),0))))</f>
        <v>#REF!</v>
      </c>
      <c r="AA24" s="359" t="e">
        <f>IF((ROUND(IF(AA22-(tabpers!AE45*AA19)&lt;0,0,(AA22-(tabpers!AE45*AA19))),0))&lt;(AA43+AA54),(AA43+AA54),((ROUND(IF(AA22-(tabpers!AE45*AA19)&lt;0,0,(AA22-(tabpers!AE45*AA19))),0))))</f>
        <v>#REF!</v>
      </c>
      <c r="AB24" s="359" t="e">
        <f>IF((ROUND(IF(AB22-(tabpers!AF45*AB19)&lt;0,0,(AB22-(tabpers!AF45*AB19))),0))&lt;(AB43+AB54),(AB43+AB54),((ROUND(IF(AB22-(tabpers!AF45*AB19)&lt;0,0,(AB22-(tabpers!AF45*AB19))),0))))</f>
        <v>#REF!</v>
      </c>
      <c r="AC24" s="359" t="e">
        <f>IF((ROUND(IF(AC22-(tabpers!AG45*AC19)&lt;0,0,(AC22-(tabpers!AG45*AC19))),0))&lt;(AC43+AC54),(AC43+AC54),((ROUND(IF(AC22-(tabpers!AG45*AC19)&lt;0,0,(AC22-(tabpers!AG45*AC19))),0))))</f>
        <v>#REF!</v>
      </c>
      <c r="AD24" s="359" t="e">
        <f>IF((ROUND(IF(AD22-(tabpers!AH45*AD19)&lt;0,0,(AD22-(tabpers!AH45*AD19))),0))&lt;(AD43+AD54),(AD43+AD54),((ROUND(IF(AD22-(tabpers!AH45*AD19)&lt;0,0,(AD22-(tabpers!AH45*AD19))),0))))</f>
        <v>#REF!</v>
      </c>
      <c r="AE24" s="359" t="e">
        <f>IF((ROUND(IF(AE22-(tabpers!AI45*AE19)&lt;0,0,(AE22-(tabpers!AI45*AE19))),0))&lt;(AE43+AE54),(AE43+AE54),((ROUND(IF(AE22-(tabpers!AI45*AE19)&lt;0,0,(AE22-(tabpers!AI45*AE19))),0))))</f>
        <v>#REF!</v>
      </c>
      <c r="AF24" s="180"/>
      <c r="AG24" s="90"/>
    </row>
    <row r="25" spans="2:33" x14ac:dyDescent="0.2">
      <c r="B25" s="104"/>
      <c r="C25" s="183"/>
      <c r="D25" s="184" t="s">
        <v>3</v>
      </c>
      <c r="E25" s="184"/>
      <c r="F25" s="184"/>
      <c r="G25" s="313" t="e">
        <f>FLOOR(G19*1.03,1)</f>
        <v>#REF!</v>
      </c>
      <c r="H25" s="313" t="e">
        <f>FLOOR(H19*1.03,1)</f>
        <v>#REF!</v>
      </c>
      <c r="I25" s="313" t="e">
        <f>FLOOR(I19*1.03,1)</f>
        <v>#REF!</v>
      </c>
      <c r="J25" s="313" t="e">
        <f t="shared" ref="J25:AE25" si="2">FLOOR(J19*1.03,1)</f>
        <v>#REF!</v>
      </c>
      <c r="K25" s="313" t="e">
        <f t="shared" si="2"/>
        <v>#REF!</v>
      </c>
      <c r="L25" s="313" t="e">
        <f t="shared" si="2"/>
        <v>#REF!</v>
      </c>
      <c r="M25" s="313" t="e">
        <f t="shared" si="2"/>
        <v>#REF!</v>
      </c>
      <c r="N25" s="313" t="e">
        <f t="shared" si="2"/>
        <v>#REF!</v>
      </c>
      <c r="O25" s="313" t="e">
        <f t="shared" si="2"/>
        <v>#REF!</v>
      </c>
      <c r="P25" s="313" t="e">
        <f t="shared" si="2"/>
        <v>#REF!</v>
      </c>
      <c r="Q25" s="313" t="e">
        <f t="shared" si="2"/>
        <v>#REF!</v>
      </c>
      <c r="R25" s="313" t="e">
        <f t="shared" si="2"/>
        <v>#REF!</v>
      </c>
      <c r="S25" s="313" t="e">
        <f t="shared" si="2"/>
        <v>#REF!</v>
      </c>
      <c r="T25" s="313" t="e">
        <f t="shared" si="2"/>
        <v>#REF!</v>
      </c>
      <c r="U25" s="313" t="e">
        <f t="shared" si="2"/>
        <v>#REF!</v>
      </c>
      <c r="V25" s="313" t="e">
        <f t="shared" si="2"/>
        <v>#REF!</v>
      </c>
      <c r="W25" s="313" t="e">
        <f t="shared" si="2"/>
        <v>#REF!</v>
      </c>
      <c r="X25" s="313" t="e">
        <f t="shared" si="2"/>
        <v>#REF!</v>
      </c>
      <c r="Y25" s="313" t="e">
        <f t="shared" si="2"/>
        <v>#REF!</v>
      </c>
      <c r="Z25" s="313" t="e">
        <f t="shared" si="2"/>
        <v>#REF!</v>
      </c>
      <c r="AA25" s="313" t="e">
        <f t="shared" si="2"/>
        <v>#REF!</v>
      </c>
      <c r="AB25" s="313" t="e">
        <f t="shared" si="2"/>
        <v>#REF!</v>
      </c>
      <c r="AC25" s="313" t="e">
        <f t="shared" si="2"/>
        <v>#REF!</v>
      </c>
      <c r="AD25" s="313" t="e">
        <f t="shared" si="2"/>
        <v>#REF!</v>
      </c>
      <c r="AE25" s="313" t="e">
        <f t="shared" si="2"/>
        <v>#REF!</v>
      </c>
      <c r="AF25" s="177"/>
      <c r="AG25" s="106"/>
    </row>
    <row r="26" spans="2:33" x14ac:dyDescent="0.2">
      <c r="B26" s="104"/>
      <c r="C26" s="183"/>
      <c r="D26" s="184"/>
      <c r="E26" s="184"/>
      <c r="F26" s="184"/>
      <c r="G26" s="176"/>
      <c r="H26" s="176"/>
      <c r="I26" s="177"/>
      <c r="J26" s="177"/>
      <c r="K26" s="177"/>
      <c r="L26" s="177"/>
      <c r="M26" s="177"/>
      <c r="N26" s="177"/>
      <c r="O26" s="177"/>
      <c r="P26" s="177"/>
      <c r="Q26" s="177"/>
      <c r="R26" s="177"/>
      <c r="S26" s="177"/>
      <c r="T26" s="177"/>
      <c r="U26" s="177"/>
      <c r="V26" s="177"/>
      <c r="W26" s="177"/>
      <c r="X26" s="177"/>
      <c r="Y26" s="177"/>
      <c r="Z26" s="177"/>
      <c r="AA26" s="177"/>
      <c r="AB26" s="177"/>
      <c r="AC26" s="177"/>
      <c r="AD26" s="177"/>
      <c r="AE26" s="177"/>
      <c r="AF26" s="177"/>
      <c r="AG26" s="106"/>
    </row>
    <row r="27" spans="2:33" x14ac:dyDescent="0.2">
      <c r="B27" s="104"/>
      <c r="C27" s="183"/>
      <c r="D27" s="161" t="s">
        <v>153</v>
      </c>
      <c r="E27" s="161"/>
      <c r="F27" s="161"/>
      <c r="G27" s="303" t="e">
        <f>'1'!#REF!</f>
        <v>#REF!</v>
      </c>
      <c r="H27" s="301" t="e">
        <f>'2'!#REF!</f>
        <v>#REF!</v>
      </c>
      <c r="I27" s="303" t="e">
        <f>'3'!#REF!</f>
        <v>#REF!</v>
      </c>
      <c r="J27" s="303" t="e">
        <f>'4'!#REF!</f>
        <v>#REF!</v>
      </c>
      <c r="K27" s="303" t="e">
        <f>'5'!#REF!</f>
        <v>#REF!</v>
      </c>
      <c r="L27" s="303" t="e">
        <f>'6'!#REF!</f>
        <v>#REF!</v>
      </c>
      <c r="M27" s="303" t="e">
        <f>'7'!#REF!</f>
        <v>#REF!</v>
      </c>
      <c r="N27" s="303" t="e">
        <f>'8'!#REF!</f>
        <v>#REF!</v>
      </c>
      <c r="O27" s="303" t="e">
        <f>'9'!#REF!</f>
        <v>#REF!</v>
      </c>
      <c r="P27" s="303" t="e">
        <f>'10'!#REF!</f>
        <v>#REF!</v>
      </c>
      <c r="Q27" s="303" t="e">
        <f>'11'!#REF!</f>
        <v>#REF!</v>
      </c>
      <c r="R27" s="303" t="e">
        <f>'12'!#REF!</f>
        <v>#REF!</v>
      </c>
      <c r="S27" s="303" t="e">
        <f>'13'!#REF!</f>
        <v>#REF!</v>
      </c>
      <c r="T27" s="303" t="e">
        <f>'14'!#REF!</f>
        <v>#REF!</v>
      </c>
      <c r="U27" s="303" t="e">
        <f>'15'!#REF!</f>
        <v>#REF!</v>
      </c>
      <c r="V27" s="303" t="e">
        <f>'16'!#REF!</f>
        <v>#REF!</v>
      </c>
      <c r="W27" s="303" t="e">
        <f>'17'!#REF!</f>
        <v>#REF!</v>
      </c>
      <c r="X27" s="303" t="e">
        <f>'18'!#REF!</f>
        <v>#REF!</v>
      </c>
      <c r="Y27" s="303" t="e">
        <f>'19'!#REF!</f>
        <v>#REF!</v>
      </c>
      <c r="Z27" s="303" t="e">
        <f>'20'!#REF!</f>
        <v>#REF!</v>
      </c>
      <c r="AA27" s="303" t="e">
        <f>'21'!#REF!</f>
        <v>#REF!</v>
      </c>
      <c r="AB27" s="303" t="e">
        <f>'22'!#REF!</f>
        <v>#REF!</v>
      </c>
      <c r="AC27" s="303" t="e">
        <f>'23'!#REF!</f>
        <v>#REF!</v>
      </c>
      <c r="AD27" s="303" t="e">
        <f>'24'!#REF!</f>
        <v>#REF!</v>
      </c>
      <c r="AE27" s="303" t="e">
        <f>'25'!#REF!</f>
        <v>#REF!</v>
      </c>
      <c r="AF27" s="177"/>
      <c r="AG27" s="106"/>
    </row>
    <row r="28" spans="2:33" ht="12.75" hidden="1" customHeight="1" x14ac:dyDescent="0.2">
      <c r="B28" s="104"/>
      <c r="C28" s="183"/>
      <c r="D28" s="161" t="s">
        <v>162</v>
      </c>
      <c r="E28" s="161"/>
      <c r="F28" s="161"/>
      <c r="G28" s="318" t="e">
        <f t="shared" ref="G28:H28" si="3">SUM(G20:G21)</f>
        <v>#REF!</v>
      </c>
      <c r="H28" s="318" t="e">
        <f t="shared" si="3"/>
        <v>#REF!</v>
      </c>
      <c r="I28" s="318" t="e">
        <f t="shared" ref="I28" si="4">SUM(I20:I21)</f>
        <v>#REF!</v>
      </c>
      <c r="J28" s="318"/>
      <c r="K28" s="318"/>
      <c r="L28" s="318"/>
      <c r="M28" s="318"/>
      <c r="N28" s="318"/>
      <c r="O28" s="318"/>
      <c r="P28" s="318"/>
      <c r="Q28" s="318"/>
      <c r="R28" s="318"/>
      <c r="S28" s="318"/>
      <c r="T28" s="318"/>
      <c r="U28" s="318"/>
      <c r="V28" s="318"/>
      <c r="W28" s="318"/>
      <c r="X28" s="318"/>
      <c r="Y28" s="318"/>
      <c r="Z28" s="318"/>
      <c r="AA28" s="318"/>
      <c r="AB28" s="318"/>
      <c r="AC28" s="318"/>
      <c r="AD28" s="318"/>
      <c r="AE28" s="318"/>
      <c r="AF28" s="177"/>
      <c r="AG28" s="106"/>
    </row>
    <row r="29" spans="2:33" x14ac:dyDescent="0.2">
      <c r="B29" s="104"/>
      <c r="C29" s="183"/>
      <c r="D29" s="161" t="s">
        <v>87</v>
      </c>
      <c r="E29" s="161"/>
      <c r="F29" s="161"/>
      <c r="G29" s="303" t="e">
        <f>'1'!#REF!</f>
        <v>#REF!</v>
      </c>
      <c r="H29" s="301" t="e">
        <f>'2'!#REF!</f>
        <v>#REF!</v>
      </c>
      <c r="I29" s="303" t="e">
        <f>'3'!#REF!</f>
        <v>#REF!</v>
      </c>
      <c r="J29" s="303" t="e">
        <f>'4'!#REF!</f>
        <v>#REF!</v>
      </c>
      <c r="K29" s="303" t="e">
        <f>'5'!#REF!</f>
        <v>#REF!</v>
      </c>
      <c r="L29" s="303" t="e">
        <f>'6'!#REF!</f>
        <v>#REF!</v>
      </c>
      <c r="M29" s="303" t="e">
        <f>'7'!#REF!</f>
        <v>#REF!</v>
      </c>
      <c r="N29" s="303" t="e">
        <f>'8'!#REF!</f>
        <v>#REF!</v>
      </c>
      <c r="O29" s="303" t="e">
        <f>'9'!#REF!</f>
        <v>#REF!</v>
      </c>
      <c r="P29" s="303" t="e">
        <f>'10'!#REF!</f>
        <v>#REF!</v>
      </c>
      <c r="Q29" s="303" t="e">
        <f>'11'!#REF!</f>
        <v>#REF!</v>
      </c>
      <c r="R29" s="303" t="e">
        <f>'12'!#REF!</f>
        <v>#REF!</v>
      </c>
      <c r="S29" s="303" t="e">
        <f>'13'!#REF!</f>
        <v>#REF!</v>
      </c>
      <c r="T29" s="303" t="e">
        <f>'14'!#REF!</f>
        <v>#REF!</v>
      </c>
      <c r="U29" s="303" t="e">
        <f>'15'!#REF!</f>
        <v>#REF!</v>
      </c>
      <c r="V29" s="303" t="e">
        <f>'16'!#REF!</f>
        <v>#REF!</v>
      </c>
      <c r="W29" s="303" t="e">
        <f>'17'!#REF!</f>
        <v>#REF!</v>
      </c>
      <c r="X29" s="303" t="e">
        <f>'18'!#REF!</f>
        <v>#REF!</v>
      </c>
      <c r="Y29" s="303" t="e">
        <f>'19'!#REF!</f>
        <v>#REF!</v>
      </c>
      <c r="Z29" s="303" t="e">
        <f>'20'!#REF!</f>
        <v>#REF!</v>
      </c>
      <c r="AA29" s="303" t="e">
        <f>'21'!#REF!</f>
        <v>#REF!</v>
      </c>
      <c r="AB29" s="303" t="e">
        <f>'22'!#REF!</f>
        <v>#REF!</v>
      </c>
      <c r="AC29" s="303" t="e">
        <f>'23'!#REF!</f>
        <v>#REF!</v>
      </c>
      <c r="AD29" s="303" t="e">
        <f>'24'!#REF!</f>
        <v>#REF!</v>
      </c>
      <c r="AE29" s="303" t="e">
        <f>'25'!#REF!</f>
        <v>#REF!</v>
      </c>
      <c r="AF29" s="166"/>
      <c r="AG29" s="90"/>
    </row>
    <row r="30" spans="2:33" x14ac:dyDescent="0.2">
      <c r="B30" s="104"/>
      <c r="C30" s="255"/>
      <c r="D30" s="244"/>
      <c r="E30" s="244"/>
      <c r="F30" s="244"/>
      <c r="G30" s="294"/>
      <c r="H30" s="294"/>
      <c r="I30" s="295"/>
      <c r="J30" s="295"/>
      <c r="K30" s="295"/>
      <c r="L30" s="295"/>
      <c r="M30" s="295"/>
      <c r="N30" s="295"/>
      <c r="O30" s="295"/>
      <c r="P30" s="295"/>
      <c r="Q30" s="295"/>
      <c r="R30" s="295"/>
      <c r="S30" s="295"/>
      <c r="T30" s="295"/>
      <c r="U30" s="295"/>
      <c r="V30" s="295"/>
      <c r="W30" s="295"/>
      <c r="X30" s="295"/>
      <c r="Y30" s="295"/>
      <c r="Z30" s="295"/>
      <c r="AA30" s="295"/>
      <c r="AB30" s="295"/>
      <c r="AC30" s="295"/>
      <c r="AD30" s="295"/>
      <c r="AE30" s="295"/>
      <c r="AF30" s="295"/>
      <c r="AG30" s="106"/>
    </row>
    <row r="31" spans="2:33" x14ac:dyDescent="0.2">
      <c r="B31" s="86"/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  <c r="AC31" s="87"/>
      <c r="AD31" s="87"/>
      <c r="AE31" s="87"/>
      <c r="AF31" s="87"/>
      <c r="AG31" s="90"/>
    </row>
    <row r="32" spans="2:33" x14ac:dyDescent="0.2">
      <c r="B32" s="102"/>
      <c r="C32" s="296"/>
      <c r="D32" s="246"/>
      <c r="E32" s="246"/>
      <c r="F32" s="157"/>
      <c r="G32" s="157"/>
      <c r="H32" s="157"/>
      <c r="I32" s="201"/>
      <c r="J32" s="201"/>
      <c r="K32" s="201"/>
      <c r="L32" s="201"/>
      <c r="M32" s="201"/>
      <c r="N32" s="201"/>
      <c r="O32" s="201"/>
      <c r="P32" s="201"/>
      <c r="Q32" s="201"/>
      <c r="R32" s="201"/>
      <c r="S32" s="201"/>
      <c r="T32" s="201"/>
      <c r="U32" s="201"/>
      <c r="V32" s="201"/>
      <c r="W32" s="201"/>
      <c r="X32" s="201"/>
      <c r="Y32" s="201"/>
      <c r="Z32" s="201"/>
      <c r="AA32" s="201"/>
      <c r="AB32" s="201"/>
      <c r="AC32" s="201"/>
      <c r="AD32" s="201"/>
      <c r="AE32" s="201"/>
      <c r="AF32" s="201"/>
      <c r="AG32" s="90"/>
    </row>
    <row r="33" spans="2:33" x14ac:dyDescent="0.2">
      <c r="B33" s="102"/>
      <c r="C33" s="181"/>
      <c r="D33" s="266" t="s">
        <v>194</v>
      </c>
      <c r="E33" s="266"/>
      <c r="F33" s="162"/>
      <c r="G33" s="162"/>
      <c r="H33" s="162"/>
      <c r="I33" s="166"/>
      <c r="J33" s="166"/>
      <c r="K33" s="166"/>
      <c r="L33" s="166"/>
      <c r="M33" s="166"/>
      <c r="N33" s="166"/>
      <c r="O33" s="166"/>
      <c r="P33" s="166"/>
      <c r="Q33" s="166"/>
      <c r="R33" s="166"/>
      <c r="S33" s="166"/>
      <c r="T33" s="166"/>
      <c r="U33" s="166"/>
      <c r="V33" s="166"/>
      <c r="W33" s="166"/>
      <c r="X33" s="166"/>
      <c r="Y33" s="166"/>
      <c r="Z33" s="166"/>
      <c r="AA33" s="166"/>
      <c r="AB33" s="166"/>
      <c r="AC33" s="166"/>
      <c r="AD33" s="166"/>
      <c r="AE33" s="166"/>
      <c r="AF33" s="166"/>
      <c r="AG33" s="90"/>
    </row>
    <row r="34" spans="2:33" s="76" customFormat="1" x14ac:dyDescent="0.2">
      <c r="B34" s="107"/>
      <c r="C34" s="185"/>
      <c r="D34" s="186" t="s">
        <v>204</v>
      </c>
      <c r="E34" s="186"/>
      <c r="F34" s="187"/>
      <c r="G34" s="187"/>
      <c r="H34" s="187"/>
      <c r="I34" s="188"/>
      <c r="J34" s="188"/>
      <c r="K34" s="188"/>
      <c r="L34" s="188"/>
      <c r="M34" s="188"/>
      <c r="N34" s="188"/>
      <c r="O34" s="188"/>
      <c r="P34" s="188"/>
      <c r="Q34" s="188"/>
      <c r="R34" s="188"/>
      <c r="S34" s="188"/>
      <c r="T34" s="188"/>
      <c r="U34" s="188"/>
      <c r="V34" s="188"/>
      <c r="W34" s="188"/>
      <c r="X34" s="188"/>
      <c r="Y34" s="188"/>
      <c r="Z34" s="188"/>
      <c r="AA34" s="188"/>
      <c r="AB34" s="188"/>
      <c r="AC34" s="188"/>
      <c r="AD34" s="188"/>
      <c r="AE34" s="188"/>
      <c r="AF34" s="188"/>
      <c r="AG34" s="108"/>
    </row>
    <row r="35" spans="2:33" x14ac:dyDescent="0.2">
      <c r="B35" s="102"/>
      <c r="C35" s="181"/>
      <c r="D35" s="189"/>
      <c r="E35" s="189"/>
      <c r="F35" s="162"/>
      <c r="G35" s="162"/>
      <c r="H35" s="162"/>
      <c r="I35" s="166"/>
      <c r="J35" s="166"/>
      <c r="K35" s="166"/>
      <c r="L35" s="16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  <c r="AE35" s="166"/>
      <c r="AF35" s="166"/>
      <c r="AG35" s="90"/>
    </row>
    <row r="36" spans="2:33" x14ac:dyDescent="0.2">
      <c r="B36" s="86"/>
      <c r="C36" s="160"/>
      <c r="D36" s="184" t="s">
        <v>63</v>
      </c>
      <c r="E36" s="184"/>
      <c r="F36" s="162"/>
      <c r="G36" s="162"/>
      <c r="H36" s="162"/>
      <c r="I36" s="166"/>
      <c r="J36" s="166"/>
      <c r="K36" s="166"/>
      <c r="L36" s="166"/>
      <c r="M36" s="166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  <c r="AE36" s="166"/>
      <c r="AF36" s="166"/>
      <c r="AG36" s="90"/>
    </row>
    <row r="37" spans="2:33" x14ac:dyDescent="0.2">
      <c r="B37" s="86"/>
      <c r="C37" s="160"/>
      <c r="D37" s="161" t="s">
        <v>4</v>
      </c>
      <c r="E37" s="161"/>
      <c r="F37" s="162"/>
      <c r="G37" s="303" t="e">
        <f>'1'!#REF!</f>
        <v>#REF!</v>
      </c>
      <c r="H37" s="301" t="e">
        <f>'2'!#REF!</f>
        <v>#REF!</v>
      </c>
      <c r="I37" s="303" t="e">
        <f>'3'!#REF!</f>
        <v>#REF!</v>
      </c>
      <c r="J37" s="303" t="e">
        <f>'4'!#REF!</f>
        <v>#REF!</v>
      </c>
      <c r="K37" s="303" t="e">
        <f>'5'!#REF!</f>
        <v>#REF!</v>
      </c>
      <c r="L37" s="303" t="e">
        <f>'6'!#REF!</f>
        <v>#REF!</v>
      </c>
      <c r="M37" s="303" t="e">
        <f>'7'!#REF!</f>
        <v>#REF!</v>
      </c>
      <c r="N37" s="303" t="e">
        <f>'8'!#REF!</f>
        <v>#REF!</v>
      </c>
      <c r="O37" s="303" t="e">
        <f>'9'!#REF!</f>
        <v>#REF!</v>
      </c>
      <c r="P37" s="303" t="e">
        <f>'10'!#REF!</f>
        <v>#REF!</v>
      </c>
      <c r="Q37" s="303" t="e">
        <f>'11'!#REF!</f>
        <v>#REF!</v>
      </c>
      <c r="R37" s="303" t="e">
        <f>'12'!#REF!</f>
        <v>#REF!</v>
      </c>
      <c r="S37" s="303" t="e">
        <f>'13'!#REF!</f>
        <v>#REF!</v>
      </c>
      <c r="T37" s="303" t="e">
        <f>'14'!#REF!</f>
        <v>#REF!</v>
      </c>
      <c r="U37" s="303" t="e">
        <f>'15'!#REF!</f>
        <v>#REF!</v>
      </c>
      <c r="V37" s="303" t="e">
        <f>'16'!#REF!</f>
        <v>#REF!</v>
      </c>
      <c r="W37" s="303" t="e">
        <f>'17'!#REF!</f>
        <v>#REF!</v>
      </c>
      <c r="X37" s="303" t="e">
        <f>'18'!#REF!</f>
        <v>#REF!</v>
      </c>
      <c r="Y37" s="303" t="e">
        <f>'19'!#REF!</f>
        <v>#REF!</v>
      </c>
      <c r="Z37" s="303" t="e">
        <f>'20'!#REF!</f>
        <v>#REF!</v>
      </c>
      <c r="AA37" s="303" t="e">
        <f>'21'!#REF!</f>
        <v>#REF!</v>
      </c>
      <c r="AB37" s="303" t="e">
        <f>'22'!#REF!</f>
        <v>#REF!</v>
      </c>
      <c r="AC37" s="303" t="e">
        <f>'23'!#REF!</f>
        <v>#REF!</v>
      </c>
      <c r="AD37" s="303" t="e">
        <f>'24'!#REF!</f>
        <v>#REF!</v>
      </c>
      <c r="AE37" s="303" t="e">
        <f>'25'!#REF!</f>
        <v>#REF!</v>
      </c>
      <c r="AF37" s="174"/>
      <c r="AG37" s="90"/>
    </row>
    <row r="38" spans="2:33" x14ac:dyDescent="0.2">
      <c r="B38" s="86"/>
      <c r="C38" s="160"/>
      <c r="D38" s="161" t="s">
        <v>5</v>
      </c>
      <c r="E38" s="161"/>
      <c r="F38" s="162"/>
      <c r="G38" s="303" t="e">
        <f>'1'!#REF!</f>
        <v>#REF!</v>
      </c>
      <c r="H38" s="301" t="e">
        <f>'2'!#REF!</f>
        <v>#REF!</v>
      </c>
      <c r="I38" s="303" t="e">
        <f>'3'!#REF!</f>
        <v>#REF!</v>
      </c>
      <c r="J38" s="303" t="e">
        <f>'4'!#REF!</f>
        <v>#REF!</v>
      </c>
      <c r="K38" s="303" t="e">
        <f>'5'!#REF!</f>
        <v>#REF!</v>
      </c>
      <c r="L38" s="303" t="e">
        <f>'6'!#REF!</f>
        <v>#REF!</v>
      </c>
      <c r="M38" s="303" t="e">
        <f>'7'!#REF!</f>
        <v>#REF!</v>
      </c>
      <c r="N38" s="303" t="e">
        <f>'8'!#REF!</f>
        <v>#REF!</v>
      </c>
      <c r="O38" s="303" t="e">
        <f>'9'!#REF!</f>
        <v>#REF!</v>
      </c>
      <c r="P38" s="303" t="e">
        <f>'10'!#REF!</f>
        <v>#REF!</v>
      </c>
      <c r="Q38" s="303" t="e">
        <f>'11'!#REF!</f>
        <v>#REF!</v>
      </c>
      <c r="R38" s="303" t="e">
        <f>'12'!#REF!</f>
        <v>#REF!</v>
      </c>
      <c r="S38" s="303" t="e">
        <f>'13'!#REF!</f>
        <v>#REF!</v>
      </c>
      <c r="T38" s="303" t="e">
        <f>'14'!#REF!</f>
        <v>#REF!</v>
      </c>
      <c r="U38" s="303" t="e">
        <f>'15'!#REF!</f>
        <v>#REF!</v>
      </c>
      <c r="V38" s="303" t="e">
        <f>'16'!#REF!</f>
        <v>#REF!</v>
      </c>
      <c r="W38" s="303" t="e">
        <f>'17'!#REF!</f>
        <v>#REF!</v>
      </c>
      <c r="X38" s="303" t="e">
        <f>'18'!#REF!</f>
        <v>#REF!</v>
      </c>
      <c r="Y38" s="303" t="e">
        <f>'19'!#REF!</f>
        <v>#REF!</v>
      </c>
      <c r="Z38" s="303" t="e">
        <f>'20'!#REF!</f>
        <v>#REF!</v>
      </c>
      <c r="AA38" s="303" t="e">
        <f>'21'!#REF!</f>
        <v>#REF!</v>
      </c>
      <c r="AB38" s="303" t="e">
        <f>'22'!#REF!</f>
        <v>#REF!</v>
      </c>
      <c r="AC38" s="303" t="e">
        <f>'23'!#REF!</f>
        <v>#REF!</v>
      </c>
      <c r="AD38" s="303" t="e">
        <f>'24'!#REF!</f>
        <v>#REF!</v>
      </c>
      <c r="AE38" s="303" t="e">
        <f>'25'!#REF!</f>
        <v>#REF!</v>
      </c>
      <c r="AF38" s="174"/>
      <c r="AG38" s="90"/>
    </row>
    <row r="39" spans="2:33" x14ac:dyDescent="0.2">
      <c r="B39" s="86"/>
      <c r="C39" s="160"/>
      <c r="D39" s="175" t="s">
        <v>30</v>
      </c>
      <c r="E39" s="175"/>
      <c r="F39" s="175"/>
      <c r="G39" s="313" t="e">
        <f t="shared" ref="G39" si="5">G37+G38</f>
        <v>#REF!</v>
      </c>
      <c r="H39" s="313" t="e">
        <f>H37+H38</f>
        <v>#REF!</v>
      </c>
      <c r="I39" s="313" t="e">
        <f>I37+I38</f>
        <v>#REF!</v>
      </c>
      <c r="J39" s="313" t="e">
        <f t="shared" ref="J39:AE39" si="6">J37+J38</f>
        <v>#REF!</v>
      </c>
      <c r="K39" s="313" t="e">
        <f t="shared" si="6"/>
        <v>#REF!</v>
      </c>
      <c r="L39" s="313" t="e">
        <f t="shared" si="6"/>
        <v>#REF!</v>
      </c>
      <c r="M39" s="313" t="e">
        <f t="shared" si="6"/>
        <v>#REF!</v>
      </c>
      <c r="N39" s="313" t="e">
        <f t="shared" si="6"/>
        <v>#REF!</v>
      </c>
      <c r="O39" s="313" t="e">
        <f t="shared" si="6"/>
        <v>#REF!</v>
      </c>
      <c r="P39" s="313" t="e">
        <f t="shared" si="6"/>
        <v>#REF!</v>
      </c>
      <c r="Q39" s="313" t="e">
        <f t="shared" si="6"/>
        <v>#REF!</v>
      </c>
      <c r="R39" s="313" t="e">
        <f t="shared" si="6"/>
        <v>#REF!</v>
      </c>
      <c r="S39" s="313" t="e">
        <f t="shared" si="6"/>
        <v>#REF!</v>
      </c>
      <c r="T39" s="313" t="e">
        <f t="shared" si="6"/>
        <v>#REF!</v>
      </c>
      <c r="U39" s="313" t="e">
        <f t="shared" si="6"/>
        <v>#REF!</v>
      </c>
      <c r="V39" s="313" t="e">
        <f t="shared" si="6"/>
        <v>#REF!</v>
      </c>
      <c r="W39" s="313" t="e">
        <f t="shared" si="6"/>
        <v>#REF!</v>
      </c>
      <c r="X39" s="313" t="e">
        <f t="shared" si="6"/>
        <v>#REF!</v>
      </c>
      <c r="Y39" s="313" t="e">
        <f t="shared" si="6"/>
        <v>#REF!</v>
      </c>
      <c r="Z39" s="313" t="e">
        <f t="shared" si="6"/>
        <v>#REF!</v>
      </c>
      <c r="AA39" s="313" t="e">
        <f t="shared" si="6"/>
        <v>#REF!</v>
      </c>
      <c r="AB39" s="313" t="e">
        <f t="shared" si="6"/>
        <v>#REF!</v>
      </c>
      <c r="AC39" s="313" t="e">
        <f t="shared" si="6"/>
        <v>#REF!</v>
      </c>
      <c r="AD39" s="313" t="e">
        <f t="shared" si="6"/>
        <v>#REF!</v>
      </c>
      <c r="AE39" s="313" t="e">
        <f t="shared" si="6"/>
        <v>#REF!</v>
      </c>
      <c r="AF39" s="177"/>
      <c r="AG39" s="90"/>
    </row>
    <row r="40" spans="2:33" x14ac:dyDescent="0.2">
      <c r="B40" s="86"/>
      <c r="C40" s="160"/>
      <c r="D40" s="161" t="s">
        <v>29</v>
      </c>
      <c r="E40" s="317">
        <v>0.3</v>
      </c>
      <c r="F40" s="162"/>
      <c r="G40" s="303" t="e">
        <f>'1'!#REF!</f>
        <v>#REF!</v>
      </c>
      <c r="H40" s="301" t="e">
        <f>'2'!#REF!</f>
        <v>#REF!</v>
      </c>
      <c r="I40" s="303" t="e">
        <f>'3'!#REF!</f>
        <v>#REF!</v>
      </c>
      <c r="J40" s="303" t="e">
        <f>'4'!#REF!</f>
        <v>#REF!</v>
      </c>
      <c r="K40" s="303" t="e">
        <f>'5'!#REF!</f>
        <v>#REF!</v>
      </c>
      <c r="L40" s="303" t="e">
        <f>'6'!#REF!</f>
        <v>#REF!</v>
      </c>
      <c r="M40" s="303" t="e">
        <f>'7'!#REF!</f>
        <v>#REF!</v>
      </c>
      <c r="N40" s="303" t="e">
        <f>'8'!#REF!</f>
        <v>#REF!</v>
      </c>
      <c r="O40" s="303" t="e">
        <f>'9'!#REF!</f>
        <v>#REF!</v>
      </c>
      <c r="P40" s="303" t="e">
        <f>'10'!#REF!</f>
        <v>#REF!</v>
      </c>
      <c r="Q40" s="303" t="e">
        <f>'11'!#REF!</f>
        <v>#REF!</v>
      </c>
      <c r="R40" s="303" t="e">
        <f>'12'!#REF!</f>
        <v>#REF!</v>
      </c>
      <c r="S40" s="303" t="e">
        <f>'13'!#REF!</f>
        <v>#REF!</v>
      </c>
      <c r="T40" s="303" t="e">
        <f>'14'!#REF!</f>
        <v>#REF!</v>
      </c>
      <c r="U40" s="303" t="e">
        <f>'15'!#REF!</f>
        <v>#REF!</v>
      </c>
      <c r="V40" s="303" t="e">
        <f>'16'!#REF!</f>
        <v>#REF!</v>
      </c>
      <c r="W40" s="303" t="e">
        <f>'17'!#REF!</f>
        <v>#REF!</v>
      </c>
      <c r="X40" s="303" t="e">
        <f>'18'!#REF!</f>
        <v>#REF!</v>
      </c>
      <c r="Y40" s="303" t="e">
        <f>'19'!#REF!</f>
        <v>#REF!</v>
      </c>
      <c r="Z40" s="303" t="e">
        <f>'20'!#REF!</f>
        <v>#REF!</v>
      </c>
      <c r="AA40" s="303" t="e">
        <f>'21'!#REF!</f>
        <v>#REF!</v>
      </c>
      <c r="AB40" s="303" t="e">
        <f>'22'!#REF!</f>
        <v>#REF!</v>
      </c>
      <c r="AC40" s="303" t="e">
        <f>'23'!#REF!</f>
        <v>#REF!</v>
      </c>
      <c r="AD40" s="303" t="e">
        <f>'24'!#REF!</f>
        <v>#REF!</v>
      </c>
      <c r="AE40" s="303" t="e">
        <f>'25'!#REF!</f>
        <v>#REF!</v>
      </c>
      <c r="AF40" s="174"/>
      <c r="AG40" s="90"/>
    </row>
    <row r="41" spans="2:33" x14ac:dyDescent="0.2">
      <c r="B41" s="86"/>
      <c r="C41" s="160"/>
      <c r="D41" s="161" t="s">
        <v>29</v>
      </c>
      <c r="E41" s="317">
        <v>1.2</v>
      </c>
      <c r="F41" s="162"/>
      <c r="G41" s="303" t="e">
        <f>'1'!#REF!</f>
        <v>#REF!</v>
      </c>
      <c r="H41" s="301" t="e">
        <f>'2'!#REF!</f>
        <v>#REF!</v>
      </c>
      <c r="I41" s="303" t="e">
        <f>'3'!#REF!</f>
        <v>#REF!</v>
      </c>
      <c r="J41" s="303" t="e">
        <f>'4'!#REF!</f>
        <v>#REF!</v>
      </c>
      <c r="K41" s="303" t="e">
        <f>'5'!#REF!</f>
        <v>#REF!</v>
      </c>
      <c r="L41" s="303" t="e">
        <f>'6'!#REF!</f>
        <v>#REF!</v>
      </c>
      <c r="M41" s="303" t="e">
        <f>'7'!#REF!</f>
        <v>#REF!</v>
      </c>
      <c r="N41" s="303" t="e">
        <f>'8'!#REF!</f>
        <v>#REF!</v>
      </c>
      <c r="O41" s="303" t="e">
        <f>'9'!#REF!</f>
        <v>#REF!</v>
      </c>
      <c r="P41" s="303" t="e">
        <f>'10'!#REF!</f>
        <v>#REF!</v>
      </c>
      <c r="Q41" s="303" t="e">
        <f>'11'!#REF!</f>
        <v>#REF!</v>
      </c>
      <c r="R41" s="303" t="e">
        <f>'12'!#REF!</f>
        <v>#REF!</v>
      </c>
      <c r="S41" s="303" t="e">
        <f>'13'!#REF!</f>
        <v>#REF!</v>
      </c>
      <c r="T41" s="303" t="e">
        <f>'14'!#REF!</f>
        <v>#REF!</v>
      </c>
      <c r="U41" s="303" t="e">
        <f>'15'!#REF!</f>
        <v>#REF!</v>
      </c>
      <c r="V41" s="303" t="e">
        <f>'16'!#REF!</f>
        <v>#REF!</v>
      </c>
      <c r="W41" s="303" t="e">
        <f>'17'!#REF!</f>
        <v>#REF!</v>
      </c>
      <c r="X41" s="303" t="e">
        <f>'18'!#REF!</f>
        <v>#REF!</v>
      </c>
      <c r="Y41" s="303" t="e">
        <f>'19'!#REF!</f>
        <v>#REF!</v>
      </c>
      <c r="Z41" s="303" t="e">
        <f>'20'!#REF!</f>
        <v>#REF!</v>
      </c>
      <c r="AA41" s="303" t="e">
        <f>'21'!#REF!</f>
        <v>#REF!</v>
      </c>
      <c r="AB41" s="303" t="e">
        <f>'22'!#REF!</f>
        <v>#REF!</v>
      </c>
      <c r="AC41" s="303" t="e">
        <f>'23'!#REF!</f>
        <v>#REF!</v>
      </c>
      <c r="AD41" s="303" t="e">
        <f>'24'!#REF!</f>
        <v>#REF!</v>
      </c>
      <c r="AE41" s="303" t="e">
        <f>'25'!#REF!</f>
        <v>#REF!</v>
      </c>
      <c r="AF41" s="174"/>
      <c r="AG41" s="90"/>
    </row>
    <row r="42" spans="2:33" x14ac:dyDescent="0.2">
      <c r="B42" s="86"/>
      <c r="C42" s="160"/>
      <c r="D42" s="161" t="s">
        <v>28</v>
      </c>
      <c r="E42" s="161"/>
      <c r="F42" s="162"/>
      <c r="G42" s="303" t="e">
        <f>'1'!#REF!</f>
        <v>#REF!</v>
      </c>
      <c r="H42" s="301" t="e">
        <f>'2'!#REF!</f>
        <v>#REF!</v>
      </c>
      <c r="I42" s="303" t="e">
        <f>'3'!#REF!</f>
        <v>#REF!</v>
      </c>
      <c r="J42" s="303" t="e">
        <f>'4'!#REF!</f>
        <v>#REF!</v>
      </c>
      <c r="K42" s="303" t="e">
        <f>'5'!#REF!</f>
        <v>#REF!</v>
      </c>
      <c r="L42" s="303" t="e">
        <f>'6'!#REF!</f>
        <v>#REF!</v>
      </c>
      <c r="M42" s="303" t="e">
        <f>'7'!#REF!</f>
        <v>#REF!</v>
      </c>
      <c r="N42" s="303" t="e">
        <f>'8'!#REF!</f>
        <v>#REF!</v>
      </c>
      <c r="O42" s="303" t="e">
        <f>'9'!#REF!</f>
        <v>#REF!</v>
      </c>
      <c r="P42" s="303" t="e">
        <f>'10'!#REF!</f>
        <v>#REF!</v>
      </c>
      <c r="Q42" s="303" t="e">
        <f>'11'!#REF!</f>
        <v>#REF!</v>
      </c>
      <c r="R42" s="303" t="e">
        <f>'12'!#REF!</f>
        <v>#REF!</v>
      </c>
      <c r="S42" s="303" t="e">
        <f>'13'!#REF!</f>
        <v>#REF!</v>
      </c>
      <c r="T42" s="303" t="e">
        <f>'14'!#REF!</f>
        <v>#REF!</v>
      </c>
      <c r="U42" s="303" t="e">
        <f>'15'!#REF!</f>
        <v>#REF!</v>
      </c>
      <c r="V42" s="303" t="e">
        <f>'16'!#REF!</f>
        <v>#REF!</v>
      </c>
      <c r="W42" s="303" t="e">
        <f>'17'!#REF!</f>
        <v>#REF!</v>
      </c>
      <c r="X42" s="303" t="e">
        <f>'18'!#REF!</f>
        <v>#REF!</v>
      </c>
      <c r="Y42" s="303" t="e">
        <f>'19'!#REF!</f>
        <v>#REF!</v>
      </c>
      <c r="Z42" s="303" t="e">
        <f>'20'!#REF!</f>
        <v>#REF!</v>
      </c>
      <c r="AA42" s="303" t="e">
        <f>'21'!#REF!</f>
        <v>#REF!</v>
      </c>
      <c r="AB42" s="303" t="e">
        <f>'22'!#REF!</f>
        <v>#REF!</v>
      </c>
      <c r="AC42" s="303" t="e">
        <f>'23'!#REF!</f>
        <v>#REF!</v>
      </c>
      <c r="AD42" s="303" t="e">
        <f>'24'!#REF!</f>
        <v>#REF!</v>
      </c>
      <c r="AE42" s="303" t="e">
        <f>'25'!#REF!</f>
        <v>#REF!</v>
      </c>
      <c r="AF42" s="180"/>
      <c r="AG42" s="90"/>
    </row>
    <row r="43" spans="2:33" s="74" customFormat="1" x14ac:dyDescent="0.2">
      <c r="B43" s="102"/>
      <c r="C43" s="181"/>
      <c r="D43" s="175" t="s">
        <v>69</v>
      </c>
      <c r="E43" s="175"/>
      <c r="F43" s="184"/>
      <c r="G43" s="314" t="e">
        <f>ROUND(IF(G46&lt;(G39*0.8),G46,(0.8*G39)),0)</f>
        <v>#REF!</v>
      </c>
      <c r="H43" s="314" t="e">
        <f>ROUND(IF(H46&lt;(H39*0.8),H46,(0.8*H39)),0)</f>
        <v>#REF!</v>
      </c>
      <c r="I43" s="314" t="e">
        <f>ROUND(IF(I46&lt;(I39*0.8),I46,(0.8*I39)),0)</f>
        <v>#REF!</v>
      </c>
      <c r="J43" s="314" t="e">
        <f t="shared" ref="J43:AE43" si="7">ROUND(IF(J46&lt;(J39*0.8),J46,(0.8*J39)),0)</f>
        <v>#REF!</v>
      </c>
      <c r="K43" s="314" t="e">
        <f t="shared" si="7"/>
        <v>#REF!</v>
      </c>
      <c r="L43" s="314" t="e">
        <f t="shared" si="7"/>
        <v>#REF!</v>
      </c>
      <c r="M43" s="314" t="e">
        <f t="shared" si="7"/>
        <v>#REF!</v>
      </c>
      <c r="N43" s="314" t="e">
        <f t="shared" si="7"/>
        <v>#REF!</v>
      </c>
      <c r="O43" s="314" t="e">
        <f t="shared" si="7"/>
        <v>#REF!</v>
      </c>
      <c r="P43" s="314" t="e">
        <f t="shared" si="7"/>
        <v>#REF!</v>
      </c>
      <c r="Q43" s="314" t="e">
        <f t="shared" si="7"/>
        <v>#REF!</v>
      </c>
      <c r="R43" s="314" t="e">
        <f t="shared" si="7"/>
        <v>#REF!</v>
      </c>
      <c r="S43" s="314" t="e">
        <f t="shared" si="7"/>
        <v>#REF!</v>
      </c>
      <c r="T43" s="314" t="e">
        <f t="shared" si="7"/>
        <v>#REF!</v>
      </c>
      <c r="U43" s="314" t="e">
        <f t="shared" si="7"/>
        <v>#REF!</v>
      </c>
      <c r="V43" s="314" t="e">
        <f t="shared" si="7"/>
        <v>#REF!</v>
      </c>
      <c r="W43" s="314" t="e">
        <f t="shared" si="7"/>
        <v>#REF!</v>
      </c>
      <c r="X43" s="314" t="e">
        <f t="shared" si="7"/>
        <v>#REF!</v>
      </c>
      <c r="Y43" s="314" t="e">
        <f t="shared" si="7"/>
        <v>#REF!</v>
      </c>
      <c r="Z43" s="314" t="e">
        <f t="shared" si="7"/>
        <v>#REF!</v>
      </c>
      <c r="AA43" s="314" t="e">
        <f t="shared" si="7"/>
        <v>#REF!</v>
      </c>
      <c r="AB43" s="314" t="e">
        <f t="shared" si="7"/>
        <v>#REF!</v>
      </c>
      <c r="AC43" s="314" t="e">
        <f t="shared" si="7"/>
        <v>#REF!</v>
      </c>
      <c r="AD43" s="314" t="e">
        <f t="shared" si="7"/>
        <v>#REF!</v>
      </c>
      <c r="AE43" s="314" t="e">
        <f t="shared" si="7"/>
        <v>#REF!</v>
      </c>
      <c r="AF43" s="182"/>
      <c r="AG43" s="103"/>
    </row>
    <row r="44" spans="2:33" x14ac:dyDescent="0.2">
      <c r="B44" s="86"/>
      <c r="C44" s="160"/>
      <c r="D44" s="161" t="s">
        <v>153</v>
      </c>
      <c r="E44" s="161"/>
      <c r="F44" s="162"/>
      <c r="G44" s="303" t="e">
        <f>'1'!#REF!</f>
        <v>#REF!</v>
      </c>
      <c r="H44" s="301" t="e">
        <f>'2'!#REF!</f>
        <v>#REF!</v>
      </c>
      <c r="I44" s="303" t="e">
        <f>'3'!#REF!</f>
        <v>#REF!</v>
      </c>
      <c r="J44" s="303" t="e">
        <f>'4'!#REF!</f>
        <v>#REF!</v>
      </c>
      <c r="K44" s="303" t="e">
        <f>'5'!#REF!</f>
        <v>#REF!</v>
      </c>
      <c r="L44" s="303" t="e">
        <f>'6'!#REF!</f>
        <v>#REF!</v>
      </c>
      <c r="M44" s="303" t="e">
        <f>'7'!#REF!</f>
        <v>#REF!</v>
      </c>
      <c r="N44" s="303" t="e">
        <f>'8'!#REF!</f>
        <v>#REF!</v>
      </c>
      <c r="O44" s="303" t="e">
        <f>'9'!#REF!</f>
        <v>#REF!</v>
      </c>
      <c r="P44" s="303" t="e">
        <f>'10'!#REF!</f>
        <v>#REF!</v>
      </c>
      <c r="Q44" s="303" t="e">
        <f>'11'!#REF!</f>
        <v>#REF!</v>
      </c>
      <c r="R44" s="303" t="e">
        <f>'12'!#REF!</f>
        <v>#REF!</v>
      </c>
      <c r="S44" s="303" t="e">
        <f>'13'!#REF!</f>
        <v>#REF!</v>
      </c>
      <c r="T44" s="303" t="e">
        <f>'14'!#REF!</f>
        <v>#REF!</v>
      </c>
      <c r="U44" s="303" t="e">
        <f>'15'!#REF!</f>
        <v>#REF!</v>
      </c>
      <c r="V44" s="303" t="e">
        <f>'16'!#REF!</f>
        <v>#REF!</v>
      </c>
      <c r="W44" s="303" t="e">
        <f>'17'!#REF!</f>
        <v>#REF!</v>
      </c>
      <c r="X44" s="303" t="e">
        <f>'18'!#REF!</f>
        <v>#REF!</v>
      </c>
      <c r="Y44" s="303" t="e">
        <f>'19'!#REF!</f>
        <v>#REF!</v>
      </c>
      <c r="Z44" s="303" t="e">
        <f>'20'!#REF!</f>
        <v>#REF!</v>
      </c>
      <c r="AA44" s="303" t="e">
        <f>'21'!#REF!</f>
        <v>#REF!</v>
      </c>
      <c r="AB44" s="303" t="e">
        <f>'22'!#REF!</f>
        <v>#REF!</v>
      </c>
      <c r="AC44" s="303" t="e">
        <f>'23'!#REF!</f>
        <v>#REF!</v>
      </c>
      <c r="AD44" s="303" t="e">
        <f>'24'!#REF!</f>
        <v>#REF!</v>
      </c>
      <c r="AE44" s="303" t="e">
        <f>'25'!#REF!</f>
        <v>#REF!</v>
      </c>
      <c r="AF44" s="180"/>
      <c r="AG44" s="90"/>
    </row>
    <row r="45" spans="2:33" x14ac:dyDescent="0.2">
      <c r="B45" s="86"/>
      <c r="C45" s="160"/>
      <c r="D45" s="161" t="s">
        <v>154</v>
      </c>
      <c r="E45" s="161"/>
      <c r="F45" s="162"/>
      <c r="G45" s="318" t="e">
        <f t="shared" ref="G45:I45" si="8">SUM(G40:G41)</f>
        <v>#REF!</v>
      </c>
      <c r="H45" s="318" t="e">
        <f t="shared" si="8"/>
        <v>#REF!</v>
      </c>
      <c r="I45" s="318" t="e">
        <f t="shared" si="8"/>
        <v>#REF!</v>
      </c>
      <c r="J45" s="318" t="e">
        <f t="shared" ref="J45:AE45" si="9">SUM(J40:J41)</f>
        <v>#REF!</v>
      </c>
      <c r="K45" s="318" t="e">
        <f t="shared" si="9"/>
        <v>#REF!</v>
      </c>
      <c r="L45" s="318" t="e">
        <f t="shared" si="9"/>
        <v>#REF!</v>
      </c>
      <c r="M45" s="318" t="e">
        <f t="shared" si="9"/>
        <v>#REF!</v>
      </c>
      <c r="N45" s="318" t="e">
        <f t="shared" si="9"/>
        <v>#REF!</v>
      </c>
      <c r="O45" s="318" t="e">
        <f t="shared" si="9"/>
        <v>#REF!</v>
      </c>
      <c r="P45" s="318" t="e">
        <f t="shared" si="9"/>
        <v>#REF!</v>
      </c>
      <c r="Q45" s="318" t="e">
        <f t="shared" si="9"/>
        <v>#REF!</v>
      </c>
      <c r="R45" s="318" t="e">
        <f t="shared" si="9"/>
        <v>#REF!</v>
      </c>
      <c r="S45" s="318" t="e">
        <f t="shared" si="9"/>
        <v>#REF!</v>
      </c>
      <c r="T45" s="318" t="e">
        <f t="shared" si="9"/>
        <v>#REF!</v>
      </c>
      <c r="U45" s="318" t="e">
        <f t="shared" si="9"/>
        <v>#REF!</v>
      </c>
      <c r="V45" s="318" t="e">
        <f t="shared" si="9"/>
        <v>#REF!</v>
      </c>
      <c r="W45" s="318" t="e">
        <f t="shared" si="9"/>
        <v>#REF!</v>
      </c>
      <c r="X45" s="318" t="e">
        <f t="shared" si="9"/>
        <v>#REF!</v>
      </c>
      <c r="Y45" s="318" t="e">
        <f t="shared" si="9"/>
        <v>#REF!</v>
      </c>
      <c r="Z45" s="318" t="e">
        <f t="shared" si="9"/>
        <v>#REF!</v>
      </c>
      <c r="AA45" s="318" t="e">
        <f t="shared" si="9"/>
        <v>#REF!</v>
      </c>
      <c r="AB45" s="318" t="e">
        <f t="shared" si="9"/>
        <v>#REF!</v>
      </c>
      <c r="AC45" s="318" t="e">
        <f t="shared" si="9"/>
        <v>#REF!</v>
      </c>
      <c r="AD45" s="318" t="e">
        <f t="shared" si="9"/>
        <v>#REF!</v>
      </c>
      <c r="AE45" s="318" t="e">
        <f t="shared" si="9"/>
        <v>#REF!</v>
      </c>
      <c r="AF45" s="180"/>
      <c r="AG45" s="90"/>
    </row>
    <row r="46" spans="2:33" x14ac:dyDescent="0.2">
      <c r="B46" s="102"/>
      <c r="C46" s="181"/>
      <c r="D46" s="190"/>
      <c r="E46" s="190"/>
      <c r="F46" s="184"/>
      <c r="G46" s="359" t="e">
        <f>ROUND(IF(G42-(tabpers!J$45*G39)&lt;0,0,(G42-(tabpers!J$45*G39))),0)</f>
        <v>#REF!</v>
      </c>
      <c r="H46" s="359" t="e">
        <f>ROUND(IF(H42-(tabpers!K$45*H39)&lt;0,0,(H42-(tabpers!K$45*H39))),0)</f>
        <v>#REF!</v>
      </c>
      <c r="I46" s="359" t="e">
        <f>ROUND(IF(I42-(tabpers!L$45*I39)&lt;0,0,(I42-(tabpers!L$45*I39))),0)</f>
        <v>#REF!</v>
      </c>
      <c r="J46" s="359" t="e">
        <f>ROUND(IF(J42-(tabpers!M$45*J39)&lt;0,0,(J42-(tabpers!M$45*J39))),0)</f>
        <v>#REF!</v>
      </c>
      <c r="K46" s="359" t="e">
        <f>ROUND(IF(K42-(tabpers!N$45*K39)&lt;0,0,(K42-(tabpers!N$45*K39))),0)</f>
        <v>#REF!</v>
      </c>
      <c r="L46" s="359" t="e">
        <f>ROUND(IF(L42-(tabpers!O$45*L39)&lt;0,0,(L42-(tabpers!O$45*L39))),0)</f>
        <v>#REF!</v>
      </c>
      <c r="M46" s="359" t="e">
        <f>ROUND(IF(M42-(tabpers!Q$45*M39)&lt;0,0,(M42-(tabpers!Q$45*M39))),0)</f>
        <v>#REF!</v>
      </c>
      <c r="N46" s="359" t="e">
        <f>ROUND(IF(N42-(tabpers!R$45*N39)&lt;0,0,(N42-(tabpers!R$45*N39))),0)</f>
        <v>#REF!</v>
      </c>
      <c r="O46" s="359" t="e">
        <f>ROUND(IF(O42-(tabpers!S$45*O39)&lt;0,0,(O42-(tabpers!S$45*O39))),0)</f>
        <v>#REF!</v>
      </c>
      <c r="P46" s="359" t="e">
        <f>ROUND(IF(P42-(tabpers!T$45*P39)&lt;0,0,(P42-(tabpers!T$45*P39))),0)</f>
        <v>#REF!</v>
      </c>
      <c r="Q46" s="359" t="e">
        <f>ROUND(IF(Q42-(tabpers!U$45*Q39)&lt;0,0,(Q42-(tabpers!U$45*Q39))),0)</f>
        <v>#REF!</v>
      </c>
      <c r="R46" s="359" t="e">
        <f>ROUND(IF(R42-(tabpers!V$45*R39)&lt;0,0,(R42-(tabpers!V$45*R39))),0)</f>
        <v>#REF!</v>
      </c>
      <c r="S46" s="359" t="e">
        <f>ROUND(IF(S42-(tabpers!W$45*S39)&lt;0,0,(S42-(tabpers!W$45*S39))),0)</f>
        <v>#REF!</v>
      </c>
      <c r="T46" s="359" t="e">
        <f>ROUND(IF(T42-(tabpers!X$45*T39)&lt;0,0,(T42-(tabpers!X$45*T39))),0)</f>
        <v>#REF!</v>
      </c>
      <c r="U46" s="359" t="e">
        <f>ROUND(IF(U42-(tabpers!Y$45*U39)&lt;0,0,(U42-(tabpers!Y$45*U39))),0)</f>
        <v>#REF!</v>
      </c>
      <c r="V46" s="359" t="e">
        <f>ROUND(IF(V42-(tabpers!Z$45*V39)&lt;0,0,(V42-(tabpers!Z$45*V39))),0)</f>
        <v>#REF!</v>
      </c>
      <c r="W46" s="359" t="e">
        <f>ROUND(IF(W42-(tabpers!AA$45*W39)&lt;0,0,(W42-(tabpers!AA$45*W39))),0)</f>
        <v>#REF!</v>
      </c>
      <c r="X46" s="359" t="e">
        <f>ROUND(IF(X42-(tabpers!AB$45*X39)&lt;0,0,(X42-(tabpers!AB$45*X39))),0)</f>
        <v>#REF!</v>
      </c>
      <c r="Y46" s="359" t="e">
        <f>ROUND(IF(Y42-(tabpers!AC$45*Y39)&lt;0,0,(Y42-(tabpers!AC$45*Y39))),0)</f>
        <v>#REF!</v>
      </c>
      <c r="Z46" s="359" t="e">
        <f>ROUND(IF(Z42-(tabpers!AD$45*Z39)&lt;0,0,(Z42-(tabpers!AD$45*Z39))),0)</f>
        <v>#REF!</v>
      </c>
      <c r="AA46" s="359" t="e">
        <f>ROUND(IF(AA42-(tabpers!AE$45*AA39)&lt;0,0,(AA42-(tabpers!AE$45*AA39))),0)</f>
        <v>#REF!</v>
      </c>
      <c r="AB46" s="359" t="e">
        <f>ROUND(IF(AB42-(tabpers!AF$45*AB39)&lt;0,0,(AB42-(tabpers!AF$45*AB39))),0)</f>
        <v>#REF!</v>
      </c>
      <c r="AC46" s="359" t="e">
        <f>ROUND(IF(AC42-(tabpers!AG$45*AC39)&lt;0,0,(AC42-(tabpers!AG$45*AC39))),0)</f>
        <v>#REF!</v>
      </c>
      <c r="AD46" s="359" t="e">
        <f>ROUND(IF(AD42-(tabpers!AH$45*AD39)&lt;0,0,(AD42-(tabpers!AH$45*AD39))),0)</f>
        <v>#REF!</v>
      </c>
      <c r="AE46" s="359" t="e">
        <f>ROUND(IF(AE42-(tabpers!AI$45*AE39)&lt;0,0,(AE42-(tabpers!AI$45*AE39))),0)</f>
        <v>#REF!</v>
      </c>
      <c r="AF46" s="182"/>
      <c r="AG46" s="103"/>
    </row>
    <row r="47" spans="2:33" x14ac:dyDescent="0.2">
      <c r="B47" s="86"/>
      <c r="C47" s="160"/>
      <c r="D47" s="184" t="s">
        <v>205</v>
      </c>
      <c r="E47" s="184"/>
      <c r="F47" s="162"/>
      <c r="G47" s="162"/>
      <c r="H47" s="162"/>
      <c r="I47" s="162"/>
      <c r="J47" s="162"/>
      <c r="K47" s="162"/>
      <c r="L47" s="162"/>
      <c r="M47" s="162"/>
      <c r="N47" s="162"/>
      <c r="O47" s="162"/>
      <c r="P47" s="162"/>
      <c r="Q47" s="162"/>
      <c r="R47" s="162"/>
      <c r="S47" s="162"/>
      <c r="T47" s="162"/>
      <c r="U47" s="162"/>
      <c r="V47" s="162"/>
      <c r="W47" s="162"/>
      <c r="X47" s="162"/>
      <c r="Y47" s="162"/>
      <c r="Z47" s="162"/>
      <c r="AA47" s="162"/>
      <c r="AB47" s="162"/>
      <c r="AC47" s="162"/>
      <c r="AD47" s="162"/>
      <c r="AE47" s="162"/>
      <c r="AF47" s="166"/>
      <c r="AG47" s="90"/>
    </row>
    <row r="48" spans="2:33" x14ac:dyDescent="0.2">
      <c r="B48" s="86"/>
      <c r="C48" s="160"/>
      <c r="D48" s="161" t="s">
        <v>4</v>
      </c>
      <c r="E48" s="161"/>
      <c r="F48" s="162"/>
      <c r="G48" s="303" t="e">
        <f>'1'!#REF!</f>
        <v>#REF!</v>
      </c>
      <c r="H48" s="301" t="e">
        <f>'2'!#REF!</f>
        <v>#REF!</v>
      </c>
      <c r="I48" s="303" t="e">
        <f>'3'!#REF!</f>
        <v>#REF!</v>
      </c>
      <c r="J48" s="303" t="e">
        <f>'4'!#REF!</f>
        <v>#REF!</v>
      </c>
      <c r="K48" s="303" t="e">
        <f>'5'!#REF!</f>
        <v>#REF!</v>
      </c>
      <c r="L48" s="303" t="e">
        <f>'6'!#REF!</f>
        <v>#REF!</v>
      </c>
      <c r="M48" s="303" t="e">
        <f>'7'!#REF!</f>
        <v>#REF!</v>
      </c>
      <c r="N48" s="303" t="e">
        <f>'8'!#REF!</f>
        <v>#REF!</v>
      </c>
      <c r="O48" s="303" t="e">
        <f>'9'!#REF!</f>
        <v>#REF!</v>
      </c>
      <c r="P48" s="303" t="e">
        <f>'10'!#REF!</f>
        <v>#REF!</v>
      </c>
      <c r="Q48" s="303" t="e">
        <f>'11'!#REF!</f>
        <v>#REF!</v>
      </c>
      <c r="R48" s="303" t="e">
        <f>'12'!#REF!</f>
        <v>#REF!</v>
      </c>
      <c r="S48" s="303" t="e">
        <f>'13'!#REF!</f>
        <v>#REF!</v>
      </c>
      <c r="T48" s="303" t="e">
        <f>'14'!#REF!</f>
        <v>#REF!</v>
      </c>
      <c r="U48" s="303" t="e">
        <f>'15'!#REF!</f>
        <v>#REF!</v>
      </c>
      <c r="V48" s="303" t="e">
        <f>'16'!#REF!</f>
        <v>#REF!</v>
      </c>
      <c r="W48" s="303" t="e">
        <f>'17'!#REF!</f>
        <v>#REF!</v>
      </c>
      <c r="X48" s="303" t="e">
        <f>'18'!#REF!</f>
        <v>#REF!</v>
      </c>
      <c r="Y48" s="303" t="e">
        <f>'19'!#REF!</f>
        <v>#REF!</v>
      </c>
      <c r="Z48" s="303" t="e">
        <f>'20'!#REF!</f>
        <v>#REF!</v>
      </c>
      <c r="AA48" s="303" t="e">
        <f>'21'!#REF!</f>
        <v>#REF!</v>
      </c>
      <c r="AB48" s="303" t="e">
        <f>'22'!#REF!</f>
        <v>#REF!</v>
      </c>
      <c r="AC48" s="303" t="e">
        <f>'23'!#REF!</f>
        <v>#REF!</v>
      </c>
      <c r="AD48" s="303" t="e">
        <f>'24'!#REF!</f>
        <v>#REF!</v>
      </c>
      <c r="AE48" s="303" t="e">
        <f>'25'!#REF!</f>
        <v>#REF!</v>
      </c>
      <c r="AF48" s="174"/>
      <c r="AG48" s="90"/>
    </row>
    <row r="49" spans="2:33" x14ac:dyDescent="0.2">
      <c r="B49" s="86"/>
      <c r="C49" s="160"/>
      <c r="D49" s="161" t="s">
        <v>5</v>
      </c>
      <c r="E49" s="161"/>
      <c r="F49" s="162"/>
      <c r="G49" s="303" t="e">
        <f>'1'!#REF!</f>
        <v>#REF!</v>
      </c>
      <c r="H49" s="301" t="e">
        <f>'2'!#REF!</f>
        <v>#REF!</v>
      </c>
      <c r="I49" s="303" t="e">
        <f>'3'!#REF!</f>
        <v>#REF!</v>
      </c>
      <c r="J49" s="303" t="e">
        <f>'4'!#REF!</f>
        <v>#REF!</v>
      </c>
      <c r="K49" s="303" t="e">
        <f>'5'!#REF!</f>
        <v>#REF!</v>
      </c>
      <c r="L49" s="303" t="e">
        <f>'6'!#REF!</f>
        <v>#REF!</v>
      </c>
      <c r="M49" s="303" t="e">
        <f>'7'!#REF!</f>
        <v>#REF!</v>
      </c>
      <c r="N49" s="303" t="e">
        <f>'8'!#REF!</f>
        <v>#REF!</v>
      </c>
      <c r="O49" s="303" t="e">
        <f>'9'!#REF!</f>
        <v>#REF!</v>
      </c>
      <c r="P49" s="303" t="e">
        <f>'10'!#REF!</f>
        <v>#REF!</v>
      </c>
      <c r="Q49" s="303" t="e">
        <f>'11'!#REF!</f>
        <v>#REF!</v>
      </c>
      <c r="R49" s="303" t="e">
        <f>'12'!#REF!</f>
        <v>#REF!</v>
      </c>
      <c r="S49" s="303" t="e">
        <f>'13'!#REF!</f>
        <v>#REF!</v>
      </c>
      <c r="T49" s="303" t="e">
        <f>'14'!#REF!</f>
        <v>#REF!</v>
      </c>
      <c r="U49" s="303" t="e">
        <f>'15'!#REF!</f>
        <v>#REF!</v>
      </c>
      <c r="V49" s="303" t="e">
        <f>'16'!#REF!</f>
        <v>#REF!</v>
      </c>
      <c r="W49" s="303" t="e">
        <f>'17'!#REF!</f>
        <v>#REF!</v>
      </c>
      <c r="X49" s="303" t="e">
        <f>'18'!#REF!</f>
        <v>#REF!</v>
      </c>
      <c r="Y49" s="303" t="e">
        <f>'19'!#REF!</f>
        <v>#REF!</v>
      </c>
      <c r="Z49" s="303" t="e">
        <f>'20'!#REF!</f>
        <v>#REF!</v>
      </c>
      <c r="AA49" s="303" t="e">
        <f>'21'!#REF!</f>
        <v>#REF!</v>
      </c>
      <c r="AB49" s="303" t="e">
        <f>'22'!#REF!</f>
        <v>#REF!</v>
      </c>
      <c r="AC49" s="303" t="e">
        <f>'23'!#REF!</f>
        <v>#REF!</v>
      </c>
      <c r="AD49" s="303" t="e">
        <f>'24'!#REF!</f>
        <v>#REF!</v>
      </c>
      <c r="AE49" s="303" t="e">
        <f>'25'!#REF!</f>
        <v>#REF!</v>
      </c>
      <c r="AF49" s="174"/>
      <c r="AG49" s="90"/>
    </row>
    <row r="50" spans="2:33" x14ac:dyDescent="0.2">
      <c r="B50" s="86"/>
      <c r="C50" s="160"/>
      <c r="D50" s="175" t="s">
        <v>30</v>
      </c>
      <c r="E50" s="175"/>
      <c r="F50" s="162"/>
      <c r="G50" s="313" t="e">
        <f t="shared" ref="G50" si="10">G48+G49</f>
        <v>#REF!</v>
      </c>
      <c r="H50" s="313" t="e">
        <f>H48+H49</f>
        <v>#REF!</v>
      </c>
      <c r="I50" s="313" t="e">
        <f>I48+I49</f>
        <v>#REF!</v>
      </c>
      <c r="J50" s="313" t="e">
        <f t="shared" ref="J50:AE50" si="11">J48+J49</f>
        <v>#REF!</v>
      </c>
      <c r="K50" s="313" t="e">
        <f t="shared" si="11"/>
        <v>#REF!</v>
      </c>
      <c r="L50" s="313" t="e">
        <f t="shared" si="11"/>
        <v>#REF!</v>
      </c>
      <c r="M50" s="313" t="e">
        <f t="shared" si="11"/>
        <v>#REF!</v>
      </c>
      <c r="N50" s="313" t="e">
        <f t="shared" si="11"/>
        <v>#REF!</v>
      </c>
      <c r="O50" s="313" t="e">
        <f t="shared" si="11"/>
        <v>#REF!</v>
      </c>
      <c r="P50" s="313" t="e">
        <f t="shared" si="11"/>
        <v>#REF!</v>
      </c>
      <c r="Q50" s="313" t="e">
        <f t="shared" si="11"/>
        <v>#REF!</v>
      </c>
      <c r="R50" s="313" t="e">
        <f t="shared" si="11"/>
        <v>#REF!</v>
      </c>
      <c r="S50" s="313" t="e">
        <f t="shared" si="11"/>
        <v>#REF!</v>
      </c>
      <c r="T50" s="313" t="e">
        <f t="shared" si="11"/>
        <v>#REF!</v>
      </c>
      <c r="U50" s="313" t="e">
        <f t="shared" si="11"/>
        <v>#REF!</v>
      </c>
      <c r="V50" s="313" t="e">
        <f t="shared" si="11"/>
        <v>#REF!</v>
      </c>
      <c r="W50" s="313" t="e">
        <f t="shared" si="11"/>
        <v>#REF!</v>
      </c>
      <c r="X50" s="313" t="e">
        <f t="shared" si="11"/>
        <v>#REF!</v>
      </c>
      <c r="Y50" s="313" t="e">
        <f t="shared" si="11"/>
        <v>#REF!</v>
      </c>
      <c r="Z50" s="313" t="e">
        <f t="shared" si="11"/>
        <v>#REF!</v>
      </c>
      <c r="AA50" s="313" t="e">
        <f t="shared" si="11"/>
        <v>#REF!</v>
      </c>
      <c r="AB50" s="313" t="e">
        <f t="shared" si="11"/>
        <v>#REF!</v>
      </c>
      <c r="AC50" s="313" t="e">
        <f t="shared" si="11"/>
        <v>#REF!</v>
      </c>
      <c r="AD50" s="313" t="e">
        <f t="shared" si="11"/>
        <v>#REF!</v>
      </c>
      <c r="AE50" s="313" t="e">
        <f t="shared" si="11"/>
        <v>#REF!</v>
      </c>
      <c r="AF50" s="177"/>
      <c r="AG50" s="90"/>
    </row>
    <row r="51" spans="2:33" x14ac:dyDescent="0.2">
      <c r="B51" s="86"/>
      <c r="C51" s="160"/>
      <c r="D51" s="161" t="s">
        <v>29</v>
      </c>
      <c r="E51" s="317">
        <v>0.3</v>
      </c>
      <c r="F51" s="162"/>
      <c r="G51" s="303" t="e">
        <f>'1'!#REF!</f>
        <v>#REF!</v>
      </c>
      <c r="H51" s="301" t="e">
        <f>'2'!#REF!</f>
        <v>#REF!</v>
      </c>
      <c r="I51" s="303" t="e">
        <f>'3'!#REF!</f>
        <v>#REF!</v>
      </c>
      <c r="J51" s="303" t="e">
        <f>'4'!#REF!</f>
        <v>#REF!</v>
      </c>
      <c r="K51" s="303" t="e">
        <f>'5'!#REF!</f>
        <v>#REF!</v>
      </c>
      <c r="L51" s="303" t="e">
        <f>'6'!#REF!</f>
        <v>#REF!</v>
      </c>
      <c r="M51" s="303" t="e">
        <f>'7'!#REF!</f>
        <v>#REF!</v>
      </c>
      <c r="N51" s="303" t="e">
        <f>'8'!#REF!</f>
        <v>#REF!</v>
      </c>
      <c r="O51" s="303" t="e">
        <f>'9'!#REF!</f>
        <v>#REF!</v>
      </c>
      <c r="P51" s="303" t="e">
        <f>'10'!#REF!</f>
        <v>#REF!</v>
      </c>
      <c r="Q51" s="303" t="e">
        <f>'11'!#REF!</f>
        <v>#REF!</v>
      </c>
      <c r="R51" s="303" t="e">
        <f>'12'!#REF!</f>
        <v>#REF!</v>
      </c>
      <c r="S51" s="303" t="e">
        <f>'13'!#REF!</f>
        <v>#REF!</v>
      </c>
      <c r="T51" s="303" t="e">
        <f>'14'!#REF!</f>
        <v>#REF!</v>
      </c>
      <c r="U51" s="303" t="e">
        <f>'15'!#REF!</f>
        <v>#REF!</v>
      </c>
      <c r="V51" s="303" t="e">
        <f>'16'!#REF!</f>
        <v>#REF!</v>
      </c>
      <c r="W51" s="303" t="e">
        <f>'17'!#REF!</f>
        <v>#REF!</v>
      </c>
      <c r="X51" s="303" t="e">
        <f>'18'!#REF!</f>
        <v>#REF!</v>
      </c>
      <c r="Y51" s="303" t="e">
        <f>'19'!#REF!</f>
        <v>#REF!</v>
      </c>
      <c r="Z51" s="303" t="e">
        <f>'20'!#REF!</f>
        <v>#REF!</v>
      </c>
      <c r="AA51" s="303" t="e">
        <f>'21'!#REF!</f>
        <v>#REF!</v>
      </c>
      <c r="AB51" s="303" t="e">
        <f>'22'!#REF!</f>
        <v>#REF!</v>
      </c>
      <c r="AC51" s="303" t="e">
        <f>'23'!#REF!</f>
        <v>#REF!</v>
      </c>
      <c r="AD51" s="303" t="e">
        <f>'24'!#REF!</f>
        <v>#REF!</v>
      </c>
      <c r="AE51" s="303" t="e">
        <f>'25'!#REF!</f>
        <v>#REF!</v>
      </c>
      <c r="AF51" s="174"/>
      <c r="AG51" s="90"/>
    </row>
    <row r="52" spans="2:33" x14ac:dyDescent="0.2">
      <c r="B52" s="86"/>
      <c r="C52" s="160"/>
      <c r="D52" s="161" t="s">
        <v>29</v>
      </c>
      <c r="E52" s="317">
        <v>1.2</v>
      </c>
      <c r="F52" s="162"/>
      <c r="G52" s="303" t="e">
        <f>'1'!#REF!</f>
        <v>#REF!</v>
      </c>
      <c r="H52" s="301" t="e">
        <f>'2'!#REF!</f>
        <v>#REF!</v>
      </c>
      <c r="I52" s="303" t="e">
        <f>'3'!#REF!</f>
        <v>#REF!</v>
      </c>
      <c r="J52" s="303" t="e">
        <f>'4'!#REF!</f>
        <v>#REF!</v>
      </c>
      <c r="K52" s="303" t="e">
        <f>'5'!#REF!</f>
        <v>#REF!</v>
      </c>
      <c r="L52" s="303" t="e">
        <f>'6'!#REF!</f>
        <v>#REF!</v>
      </c>
      <c r="M52" s="303" t="e">
        <f>'7'!#REF!</f>
        <v>#REF!</v>
      </c>
      <c r="N52" s="303" t="e">
        <f>'8'!#REF!</f>
        <v>#REF!</v>
      </c>
      <c r="O52" s="303" t="e">
        <f>'9'!#REF!</f>
        <v>#REF!</v>
      </c>
      <c r="P52" s="303" t="e">
        <f>'10'!#REF!</f>
        <v>#REF!</v>
      </c>
      <c r="Q52" s="303" t="e">
        <f>'11'!#REF!</f>
        <v>#REF!</v>
      </c>
      <c r="R52" s="303" t="e">
        <f>'12'!#REF!</f>
        <v>#REF!</v>
      </c>
      <c r="S52" s="303" t="e">
        <f>'13'!#REF!</f>
        <v>#REF!</v>
      </c>
      <c r="T52" s="303" t="e">
        <f>'14'!#REF!</f>
        <v>#REF!</v>
      </c>
      <c r="U52" s="303" t="e">
        <f>'15'!#REF!</f>
        <v>#REF!</v>
      </c>
      <c r="V52" s="303" t="e">
        <f>'16'!#REF!</f>
        <v>#REF!</v>
      </c>
      <c r="W52" s="303" t="e">
        <f>'17'!#REF!</f>
        <v>#REF!</v>
      </c>
      <c r="X52" s="303" t="e">
        <f>'18'!#REF!</f>
        <v>#REF!</v>
      </c>
      <c r="Y52" s="303" t="e">
        <f>'19'!#REF!</f>
        <v>#REF!</v>
      </c>
      <c r="Z52" s="303" t="e">
        <f>'20'!#REF!</f>
        <v>#REF!</v>
      </c>
      <c r="AA52" s="303" t="e">
        <f>'21'!#REF!</f>
        <v>#REF!</v>
      </c>
      <c r="AB52" s="303" t="e">
        <f>'22'!#REF!</f>
        <v>#REF!</v>
      </c>
      <c r="AC52" s="303" t="e">
        <f>'23'!#REF!</f>
        <v>#REF!</v>
      </c>
      <c r="AD52" s="303" t="e">
        <f>'24'!#REF!</f>
        <v>#REF!</v>
      </c>
      <c r="AE52" s="303" t="e">
        <f>'25'!#REF!</f>
        <v>#REF!</v>
      </c>
      <c r="AF52" s="174"/>
      <c r="AG52" s="90"/>
    </row>
    <row r="53" spans="2:33" x14ac:dyDescent="0.2">
      <c r="B53" s="86"/>
      <c r="C53" s="160"/>
      <c r="D53" s="161" t="s">
        <v>28</v>
      </c>
      <c r="E53" s="161"/>
      <c r="F53" s="162"/>
      <c r="G53" s="434" t="e">
        <f>'1'!#REF!</f>
        <v>#REF!</v>
      </c>
      <c r="H53" s="302" t="e">
        <f>'2'!#REF!</f>
        <v>#REF!</v>
      </c>
      <c r="I53" s="434" t="e">
        <f>'3'!#REF!</f>
        <v>#REF!</v>
      </c>
      <c r="J53" s="434" t="e">
        <f>'4'!#REF!</f>
        <v>#REF!</v>
      </c>
      <c r="K53" s="434" t="e">
        <f>'5'!#REF!</f>
        <v>#REF!</v>
      </c>
      <c r="L53" s="434" t="e">
        <f>'6'!#REF!</f>
        <v>#REF!</v>
      </c>
      <c r="M53" s="434" t="e">
        <f>'7'!#REF!</f>
        <v>#REF!</v>
      </c>
      <c r="N53" s="434" t="e">
        <f>'8'!#REF!</f>
        <v>#REF!</v>
      </c>
      <c r="O53" s="434" t="e">
        <f>'9'!#REF!</f>
        <v>#REF!</v>
      </c>
      <c r="P53" s="434" t="e">
        <f>'10'!#REF!</f>
        <v>#REF!</v>
      </c>
      <c r="Q53" s="434" t="e">
        <f>'11'!#REF!</f>
        <v>#REF!</v>
      </c>
      <c r="R53" s="434" t="e">
        <f>'12'!#REF!</f>
        <v>#REF!</v>
      </c>
      <c r="S53" s="434" t="e">
        <f>'13'!#REF!</f>
        <v>#REF!</v>
      </c>
      <c r="T53" s="434" t="e">
        <f>'14'!#REF!</f>
        <v>#REF!</v>
      </c>
      <c r="U53" s="434" t="e">
        <f>'15'!#REF!</f>
        <v>#REF!</v>
      </c>
      <c r="V53" s="434" t="e">
        <f>'16'!#REF!</f>
        <v>#REF!</v>
      </c>
      <c r="W53" s="434" t="e">
        <f>'17'!#REF!</f>
        <v>#REF!</v>
      </c>
      <c r="X53" s="434" t="e">
        <f>'18'!#REF!</f>
        <v>#REF!</v>
      </c>
      <c r="Y53" s="434" t="e">
        <f>'19'!#REF!</f>
        <v>#REF!</v>
      </c>
      <c r="Z53" s="434" t="e">
        <f>'20'!#REF!</f>
        <v>#REF!</v>
      </c>
      <c r="AA53" s="434" t="e">
        <f>'21'!#REF!</f>
        <v>#REF!</v>
      </c>
      <c r="AB53" s="434" t="e">
        <f>'22'!#REF!</f>
        <v>#REF!</v>
      </c>
      <c r="AC53" s="434" t="e">
        <f>'23'!#REF!</f>
        <v>#REF!</v>
      </c>
      <c r="AD53" s="434" t="e">
        <f>'24'!#REF!</f>
        <v>#REF!</v>
      </c>
      <c r="AE53" s="434" t="e">
        <f>'25'!#REF!</f>
        <v>#REF!</v>
      </c>
      <c r="AF53" s="182"/>
      <c r="AG53" s="90"/>
    </row>
    <row r="54" spans="2:33" x14ac:dyDescent="0.2">
      <c r="B54" s="86"/>
      <c r="C54" s="160"/>
      <c r="D54" s="161" t="s">
        <v>69</v>
      </c>
      <c r="E54" s="161"/>
      <c r="F54" s="162"/>
      <c r="G54" s="318" t="e">
        <f>ROUND(IF(G57&lt;(G50*0.8),G57,(0.8*G50)),0)</f>
        <v>#REF!</v>
      </c>
      <c r="H54" s="318" t="e">
        <f>ROUND(IF(H57&lt;(H50*0.8),H57,(0.8*H50)),0)</f>
        <v>#REF!</v>
      </c>
      <c r="I54" s="318" t="e">
        <f>ROUND(IF(I57&lt;(I50*0.8),I57,(0.8*I50)),0)</f>
        <v>#REF!</v>
      </c>
      <c r="J54" s="318"/>
      <c r="K54" s="318"/>
      <c r="L54" s="318"/>
      <c r="M54" s="318"/>
      <c r="N54" s="318"/>
      <c r="O54" s="318"/>
      <c r="P54" s="318"/>
      <c r="Q54" s="318"/>
      <c r="R54" s="318"/>
      <c r="S54" s="318"/>
      <c r="T54" s="318"/>
      <c r="U54" s="318"/>
      <c r="V54" s="318"/>
      <c r="W54" s="318"/>
      <c r="X54" s="318"/>
      <c r="Y54" s="318"/>
      <c r="Z54" s="318"/>
      <c r="AA54" s="318"/>
      <c r="AB54" s="318"/>
      <c r="AC54" s="318"/>
      <c r="AD54" s="318"/>
      <c r="AE54" s="318"/>
      <c r="AF54" s="180"/>
      <c r="AG54" s="90"/>
    </row>
    <row r="55" spans="2:33" x14ac:dyDescent="0.2">
      <c r="B55" s="86"/>
      <c r="C55" s="160"/>
      <c r="D55" s="161" t="s">
        <v>153</v>
      </c>
      <c r="E55" s="161"/>
      <c r="F55" s="162"/>
      <c r="G55" s="303" t="e">
        <f>'1'!#REF!</f>
        <v>#REF!</v>
      </c>
      <c r="H55" s="301" t="e">
        <f>'2'!#REF!</f>
        <v>#REF!</v>
      </c>
      <c r="I55" s="303" t="e">
        <f>'3'!#REF!</f>
        <v>#REF!</v>
      </c>
      <c r="J55" s="303" t="e">
        <f>'4'!#REF!</f>
        <v>#REF!</v>
      </c>
      <c r="K55" s="303" t="e">
        <f>'5'!#REF!</f>
        <v>#REF!</v>
      </c>
      <c r="L55" s="303" t="e">
        <f>'6'!#REF!</f>
        <v>#REF!</v>
      </c>
      <c r="M55" s="303" t="e">
        <f>'7'!#REF!</f>
        <v>#REF!</v>
      </c>
      <c r="N55" s="303" t="e">
        <f>'8'!#REF!</f>
        <v>#REF!</v>
      </c>
      <c r="O55" s="303" t="e">
        <f>'9'!#REF!</f>
        <v>#REF!</v>
      </c>
      <c r="P55" s="303" t="e">
        <f>'10'!#REF!</f>
        <v>#REF!</v>
      </c>
      <c r="Q55" s="303" t="e">
        <f>'11'!#REF!</f>
        <v>#REF!</v>
      </c>
      <c r="R55" s="303" t="e">
        <f>'12'!#REF!</f>
        <v>#REF!</v>
      </c>
      <c r="S55" s="303" t="e">
        <f>'13'!#REF!</f>
        <v>#REF!</v>
      </c>
      <c r="T55" s="303" t="e">
        <f>'14'!#REF!</f>
        <v>#REF!</v>
      </c>
      <c r="U55" s="303" t="e">
        <f>'15'!#REF!</f>
        <v>#REF!</v>
      </c>
      <c r="V55" s="303" t="e">
        <f>'16'!#REF!</f>
        <v>#REF!</v>
      </c>
      <c r="W55" s="303" t="e">
        <f>'17'!#REF!</f>
        <v>#REF!</v>
      </c>
      <c r="X55" s="303" t="e">
        <f>'18'!#REF!</f>
        <v>#REF!</v>
      </c>
      <c r="Y55" s="303" t="e">
        <f>'19'!#REF!</f>
        <v>#REF!</v>
      </c>
      <c r="Z55" s="303" t="e">
        <f>'20'!#REF!</f>
        <v>#REF!</v>
      </c>
      <c r="AA55" s="303" t="e">
        <f>'21'!#REF!</f>
        <v>#REF!</v>
      </c>
      <c r="AB55" s="303" t="e">
        <f>'22'!#REF!</f>
        <v>#REF!</v>
      </c>
      <c r="AC55" s="303" t="e">
        <f>'23'!#REF!</f>
        <v>#REF!</v>
      </c>
      <c r="AD55" s="303" t="e">
        <f>'24'!#REF!</f>
        <v>#REF!</v>
      </c>
      <c r="AE55" s="303" t="e">
        <f>'25'!#REF!</f>
        <v>#REF!</v>
      </c>
      <c r="AF55" s="180"/>
      <c r="AG55" s="90"/>
    </row>
    <row r="56" spans="2:33" x14ac:dyDescent="0.2">
      <c r="B56" s="86"/>
      <c r="C56" s="160"/>
      <c r="D56" s="161" t="s">
        <v>154</v>
      </c>
      <c r="E56" s="161"/>
      <c r="F56" s="162"/>
      <c r="G56" s="318" t="e">
        <f t="shared" ref="G56:I56" si="12">SUM(G51:G52)</f>
        <v>#REF!</v>
      </c>
      <c r="H56" s="318" t="e">
        <f t="shared" si="12"/>
        <v>#REF!</v>
      </c>
      <c r="I56" s="318" t="e">
        <f t="shared" si="12"/>
        <v>#REF!</v>
      </c>
      <c r="J56" s="318" t="e">
        <f t="shared" ref="J56:AE56" si="13">SUM(J51:J52)</f>
        <v>#REF!</v>
      </c>
      <c r="K56" s="318" t="e">
        <f t="shared" si="13"/>
        <v>#REF!</v>
      </c>
      <c r="L56" s="318" t="e">
        <f t="shared" si="13"/>
        <v>#REF!</v>
      </c>
      <c r="M56" s="318" t="e">
        <f t="shared" si="13"/>
        <v>#REF!</v>
      </c>
      <c r="N56" s="318" t="e">
        <f t="shared" si="13"/>
        <v>#REF!</v>
      </c>
      <c r="O56" s="318" t="e">
        <f t="shared" si="13"/>
        <v>#REF!</v>
      </c>
      <c r="P56" s="318" t="e">
        <f t="shared" si="13"/>
        <v>#REF!</v>
      </c>
      <c r="Q56" s="318" t="e">
        <f t="shared" si="13"/>
        <v>#REF!</v>
      </c>
      <c r="R56" s="318" t="e">
        <f t="shared" si="13"/>
        <v>#REF!</v>
      </c>
      <c r="S56" s="318" t="e">
        <f t="shared" si="13"/>
        <v>#REF!</v>
      </c>
      <c r="T56" s="318" t="e">
        <f t="shared" si="13"/>
        <v>#REF!</v>
      </c>
      <c r="U56" s="318" t="e">
        <f t="shared" si="13"/>
        <v>#REF!</v>
      </c>
      <c r="V56" s="318" t="e">
        <f t="shared" si="13"/>
        <v>#REF!</v>
      </c>
      <c r="W56" s="318" t="e">
        <f t="shared" si="13"/>
        <v>#REF!</v>
      </c>
      <c r="X56" s="318" t="e">
        <f t="shared" si="13"/>
        <v>#REF!</v>
      </c>
      <c r="Y56" s="318" t="e">
        <f t="shared" si="13"/>
        <v>#REF!</v>
      </c>
      <c r="Z56" s="318" t="e">
        <f t="shared" si="13"/>
        <v>#REF!</v>
      </c>
      <c r="AA56" s="318" t="e">
        <f t="shared" si="13"/>
        <v>#REF!</v>
      </c>
      <c r="AB56" s="318" t="e">
        <f t="shared" si="13"/>
        <v>#REF!</v>
      </c>
      <c r="AC56" s="318" t="e">
        <f t="shared" si="13"/>
        <v>#REF!</v>
      </c>
      <c r="AD56" s="318" t="e">
        <f t="shared" si="13"/>
        <v>#REF!</v>
      </c>
      <c r="AE56" s="318" t="e">
        <f t="shared" si="13"/>
        <v>#REF!</v>
      </c>
      <c r="AF56" s="180"/>
      <c r="AG56" s="90"/>
    </row>
    <row r="57" spans="2:33" x14ac:dyDescent="0.2">
      <c r="B57" s="86"/>
      <c r="C57" s="195"/>
      <c r="D57" s="297"/>
      <c r="E57" s="297"/>
      <c r="F57" s="235"/>
      <c r="G57" s="360" t="e">
        <f>ROUND(IF(G53-(tabpers!J$45*G50)&lt;0,0,(G53-(tabpers!J$45*G50))),0)</f>
        <v>#REF!</v>
      </c>
      <c r="H57" s="360" t="e">
        <f>ROUND(IF(H53-(tabpers!K$45*H50)&lt;0,0,(H53-(tabpers!K$45*H50))),0)</f>
        <v>#REF!</v>
      </c>
      <c r="I57" s="360" t="e">
        <f>ROUND(IF(I53-(tabpers!L$45*I50)&lt;0,0,(I53-(tabpers!L$45*I50))),0)</f>
        <v>#REF!</v>
      </c>
      <c r="J57" s="360" t="e">
        <f>ROUND(IF(J53-(tabpers!M$45*J50)&lt;0,0,(J53-(tabpers!M$45*J50))),0)</f>
        <v>#REF!</v>
      </c>
      <c r="K57" s="360" t="e">
        <f>ROUND(IF(K53-(tabpers!N$45*K50)&lt;0,0,(K53-(tabpers!N$45*K50))),0)</f>
        <v>#REF!</v>
      </c>
      <c r="L57" s="360" t="e">
        <f>ROUND(IF(L53-(tabpers!O$45*L50)&lt;0,0,(L53-(tabpers!O$45*L50))),0)</f>
        <v>#REF!</v>
      </c>
      <c r="M57" s="360" t="e">
        <f>ROUND(IF(M53-(tabpers!Q$45*M50)&lt;0,0,(M53-(tabpers!Q$45*M50))),0)</f>
        <v>#REF!</v>
      </c>
      <c r="N57" s="360" t="e">
        <f>ROUND(IF(N53-(tabpers!R$45*N50)&lt;0,0,(N53-(tabpers!R$45*N50))),0)</f>
        <v>#REF!</v>
      </c>
      <c r="O57" s="360" t="e">
        <f>ROUND(IF(O53-(tabpers!S$45*O50)&lt;0,0,(O53-(tabpers!S$45*O50))),0)</f>
        <v>#REF!</v>
      </c>
      <c r="P57" s="360" t="e">
        <f>ROUND(IF(P53-(tabpers!T$45*P50)&lt;0,0,(P53-(tabpers!T$45*P50))),0)</f>
        <v>#REF!</v>
      </c>
      <c r="Q57" s="360" t="e">
        <f>ROUND(IF(Q53-(tabpers!U$45*Q50)&lt;0,0,(Q53-(tabpers!U$45*Q50))),0)</f>
        <v>#REF!</v>
      </c>
      <c r="R57" s="360" t="e">
        <f>ROUND(IF(R53-(tabpers!V$45*R50)&lt;0,0,(R53-(tabpers!V$45*R50))),0)</f>
        <v>#REF!</v>
      </c>
      <c r="S57" s="360" t="e">
        <f>ROUND(IF(S53-(tabpers!W$45*S50)&lt;0,0,(S53-(tabpers!W$45*S50))),0)</f>
        <v>#REF!</v>
      </c>
      <c r="T57" s="360" t="e">
        <f>ROUND(IF(T53-(tabpers!X$45*T50)&lt;0,0,(T53-(tabpers!X$45*T50))),0)</f>
        <v>#REF!</v>
      </c>
      <c r="U57" s="360" t="e">
        <f>ROUND(IF(U53-(tabpers!Y$45*U50)&lt;0,0,(U53-(tabpers!Y$45*U50))),0)</f>
        <v>#REF!</v>
      </c>
      <c r="V57" s="360" t="e">
        <f>ROUND(IF(V53-(tabpers!Z$45*V50)&lt;0,0,(V53-(tabpers!Z$45*V50))),0)</f>
        <v>#REF!</v>
      </c>
      <c r="W57" s="360" t="e">
        <f>ROUND(IF(W53-(tabpers!AA$45*W50)&lt;0,0,(W53-(tabpers!AA$45*W50))),0)</f>
        <v>#REF!</v>
      </c>
      <c r="X57" s="360" t="e">
        <f>ROUND(IF(X53-(tabpers!AB$45*X50)&lt;0,0,(X53-(tabpers!AB$45*X50))),0)</f>
        <v>#REF!</v>
      </c>
      <c r="Y57" s="360" t="e">
        <f>ROUND(IF(Y53-(tabpers!AC$45*Y50)&lt;0,0,(Y53-(tabpers!AC$45*Y50))),0)</f>
        <v>#REF!</v>
      </c>
      <c r="Z57" s="360" t="e">
        <f>ROUND(IF(Z53-(tabpers!AD$45*Z50)&lt;0,0,(Z53-(tabpers!AD$45*Z50))),0)</f>
        <v>#REF!</v>
      </c>
      <c r="AA57" s="360" t="e">
        <f>ROUND(IF(AA53-(tabpers!AE$45*AA50)&lt;0,0,(AA53-(tabpers!AE$45*AA50))),0)</f>
        <v>#REF!</v>
      </c>
      <c r="AB57" s="360" t="e">
        <f>ROUND(IF(AB53-(tabpers!AF$45*AB50)&lt;0,0,(AB53-(tabpers!AF$45*AB50))),0)</f>
        <v>#REF!</v>
      </c>
      <c r="AC57" s="360" t="e">
        <f>ROUND(IF(AC53-(tabpers!AG$45*AC50)&lt;0,0,(AC53-(tabpers!AG$45*AC50))),0)</f>
        <v>#REF!</v>
      </c>
      <c r="AD57" s="360" t="e">
        <f>ROUND(IF(AD53-(tabpers!AH$45*AD50)&lt;0,0,(AD53-(tabpers!AH$45*AD50))),0)</f>
        <v>#REF!</v>
      </c>
      <c r="AE57" s="360" t="e">
        <f>ROUND(IF(AE53-(tabpers!AI$45*AE50)&lt;0,0,(AE53-(tabpers!AI$45*AE50))),0)</f>
        <v>#REF!</v>
      </c>
      <c r="AF57" s="197"/>
      <c r="AG57" s="90"/>
    </row>
    <row r="58" spans="2:33" x14ac:dyDescent="0.2">
      <c r="B58" s="86"/>
      <c r="C58" s="87"/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95"/>
      <c r="V58" s="95"/>
      <c r="W58" s="95"/>
      <c r="X58" s="95"/>
      <c r="Y58" s="95"/>
      <c r="Z58" s="95"/>
      <c r="AA58" s="95"/>
      <c r="AB58" s="95"/>
      <c r="AC58" s="95"/>
      <c r="AD58" s="95"/>
      <c r="AE58" s="95"/>
      <c r="AF58" s="87"/>
      <c r="AG58" s="90"/>
    </row>
    <row r="59" spans="2:33" x14ac:dyDescent="0.2">
      <c r="B59" s="86"/>
      <c r="C59" s="156"/>
      <c r="D59" s="199"/>
      <c r="E59" s="199"/>
      <c r="F59" s="199"/>
      <c r="G59" s="199"/>
      <c r="H59" s="199"/>
      <c r="I59" s="305"/>
      <c r="J59" s="305"/>
      <c r="K59" s="305"/>
      <c r="L59" s="305"/>
      <c r="M59" s="305"/>
      <c r="N59" s="305"/>
      <c r="O59" s="305"/>
      <c r="P59" s="305"/>
      <c r="Q59" s="305"/>
      <c r="R59" s="305"/>
      <c r="S59" s="305"/>
      <c r="T59" s="305"/>
      <c r="U59" s="305"/>
      <c r="V59" s="305"/>
      <c r="W59" s="305"/>
      <c r="X59" s="305"/>
      <c r="Y59" s="305"/>
      <c r="Z59" s="305"/>
      <c r="AA59" s="305"/>
      <c r="AB59" s="305"/>
      <c r="AC59" s="305"/>
      <c r="AD59" s="305"/>
      <c r="AE59" s="305"/>
      <c r="AF59" s="201"/>
      <c r="AG59" s="90"/>
    </row>
    <row r="60" spans="2:33" x14ac:dyDescent="0.2">
      <c r="B60" s="86"/>
      <c r="C60" s="160"/>
      <c r="D60" s="161"/>
      <c r="E60" s="440" t="s">
        <v>258</v>
      </c>
      <c r="F60" s="161"/>
      <c r="G60" s="267" t="str">
        <f t="shared" ref="G60:AE60" si="14">G7</f>
        <v>11AA</v>
      </c>
      <c r="H60" s="267" t="e">
        <f t="shared" si="14"/>
        <v>#REF!</v>
      </c>
      <c r="I60" s="267" t="e">
        <f t="shared" si="14"/>
        <v>#REF!</v>
      </c>
      <c r="J60" s="267" t="e">
        <f t="shared" si="14"/>
        <v>#REF!</v>
      </c>
      <c r="K60" s="267" t="e">
        <f t="shared" si="14"/>
        <v>#REF!</v>
      </c>
      <c r="L60" s="267" t="e">
        <f t="shared" si="14"/>
        <v>#REF!</v>
      </c>
      <c r="M60" s="267" t="e">
        <f t="shared" si="14"/>
        <v>#REF!</v>
      </c>
      <c r="N60" s="267" t="e">
        <f t="shared" si="14"/>
        <v>#REF!</v>
      </c>
      <c r="O60" s="267" t="e">
        <f t="shared" si="14"/>
        <v>#REF!</v>
      </c>
      <c r="P60" s="267" t="e">
        <f t="shared" si="14"/>
        <v>#REF!</v>
      </c>
      <c r="Q60" s="267" t="e">
        <f t="shared" si="14"/>
        <v>#REF!</v>
      </c>
      <c r="R60" s="267" t="e">
        <f t="shared" si="14"/>
        <v>#REF!</v>
      </c>
      <c r="S60" s="267" t="e">
        <f t="shared" si="14"/>
        <v>#REF!</v>
      </c>
      <c r="T60" s="267" t="e">
        <f t="shared" si="14"/>
        <v>#REF!</v>
      </c>
      <c r="U60" s="267" t="e">
        <f t="shared" si="14"/>
        <v>#REF!</v>
      </c>
      <c r="V60" s="267" t="e">
        <f t="shared" si="14"/>
        <v>#REF!</v>
      </c>
      <c r="W60" s="267" t="e">
        <f t="shared" si="14"/>
        <v>#REF!</v>
      </c>
      <c r="X60" s="267" t="e">
        <f t="shared" si="14"/>
        <v>#REF!</v>
      </c>
      <c r="Y60" s="267" t="e">
        <f t="shared" si="14"/>
        <v>#REF!</v>
      </c>
      <c r="Z60" s="267" t="e">
        <f t="shared" si="14"/>
        <v>#REF!</v>
      </c>
      <c r="AA60" s="267" t="e">
        <f t="shared" si="14"/>
        <v>#REF!</v>
      </c>
      <c r="AB60" s="267" t="e">
        <f t="shared" si="14"/>
        <v>#REF!</v>
      </c>
      <c r="AC60" s="267" t="e">
        <f t="shared" si="14"/>
        <v>#REF!</v>
      </c>
      <c r="AD60" s="267" t="e">
        <f t="shared" si="14"/>
        <v>#REF!</v>
      </c>
      <c r="AE60" s="267" t="e">
        <f t="shared" si="14"/>
        <v>#REF!</v>
      </c>
      <c r="AF60" s="166"/>
      <c r="AG60" s="90"/>
    </row>
    <row r="61" spans="2:33" x14ac:dyDescent="0.2">
      <c r="B61" s="86"/>
      <c r="C61" s="160"/>
      <c r="D61" s="161"/>
      <c r="E61" s="161"/>
      <c r="F61" s="161"/>
      <c r="G61" s="161"/>
      <c r="H61" s="161"/>
      <c r="I61" s="161"/>
      <c r="J61" s="391"/>
      <c r="K61" s="391"/>
      <c r="L61" s="391"/>
      <c r="M61" s="391"/>
      <c r="N61" s="391"/>
      <c r="O61" s="391"/>
      <c r="P61" s="391"/>
      <c r="Q61" s="391"/>
      <c r="R61" s="391"/>
      <c r="S61" s="391"/>
      <c r="T61" s="391"/>
      <c r="U61" s="391"/>
      <c r="V61" s="391"/>
      <c r="W61" s="391"/>
      <c r="X61" s="391"/>
      <c r="Y61" s="391"/>
      <c r="Z61" s="391"/>
      <c r="AA61" s="391"/>
      <c r="AB61" s="391"/>
      <c r="AC61" s="391"/>
      <c r="AD61" s="391"/>
      <c r="AE61" s="391"/>
      <c r="AF61" s="166"/>
      <c r="AG61" s="90"/>
    </row>
    <row r="62" spans="2:33" x14ac:dyDescent="0.2">
      <c r="B62" s="86"/>
      <c r="C62" s="160"/>
      <c r="D62" s="161" t="s">
        <v>105</v>
      </c>
      <c r="E62" s="161"/>
      <c r="F62" s="161"/>
      <c r="G62" s="318" t="e">
        <f>ROUND(((tabmat!$O$221*G17)+(tabmat!$O$222*G18)+(IF(tabmat!$O$224-(G19*tabmat!$O$225)&lt;0,0,(tabmat!$O$224-(G19*tabmat!$O$225))))+(tabmat!$O$223*G23)),0)</f>
        <v>#REF!</v>
      </c>
      <c r="H62" s="318" t="e">
        <f>ROUND(((tabmat!$O$221*H17)+(tabmat!$O$222*H18)+(IF(tabmat!$O$224-(H19*tabmat!$O$225)&lt;0,0,(tabmat!$O$224-(H19*tabmat!$O$225))))+(tabmat!$O$223*H23)),0)</f>
        <v>#REF!</v>
      </c>
      <c r="I62" s="318" t="e">
        <f>ROUND(((tabmat!$O$221*I17)+(tabmat!$O$222*I18)+(IF(tabmat!$O$224-(I19*tabmat!$O$225)&lt;0,0,(tabmat!$O$224-(I19*tabmat!$O$225))))+(tabmat!$O$223*I23)),0)</f>
        <v>#REF!</v>
      </c>
      <c r="J62" s="318" t="e">
        <f>ROUND(((tabmat!$O$221*J17)+(tabmat!$O$222*J18)+(IF(tabmat!$O$224-(J19*tabmat!$O$225)&lt;0,0,(tabmat!$O$224-(J19*tabmat!$O$225))))+(tabmat!$O$223*J23)),0)</f>
        <v>#REF!</v>
      </c>
      <c r="K62" s="318" t="e">
        <f>ROUND(((tabmat!$O$221*K17)+(tabmat!$O$222*K18)+(IF(tabmat!$O$224-(K19*tabmat!$O$225)&lt;0,0,(tabmat!$O$224-(K19*tabmat!$O$225))))+(tabmat!$O$223*K23)),0)</f>
        <v>#REF!</v>
      </c>
      <c r="L62" s="318" t="e">
        <f>ROUND(((tabmat!$O$221*L17)+(tabmat!$O$222*L18)+(IF(tabmat!$O$224-(L19*tabmat!$O$225)&lt;0,0,(tabmat!$O$224-(L19*tabmat!$O$225))))+(tabmat!$O$223*L23)),0)</f>
        <v>#REF!</v>
      </c>
      <c r="M62" s="318" t="e">
        <f>ROUND(((tabmat!$O$221*M17)+(tabmat!$O$222*M18)+(IF(tabmat!$O$224-(M19*tabmat!$O$225)&lt;0,0,(tabmat!$O$224-(M19*tabmat!$O$225))))+(tabmat!$O$223*M23)),0)</f>
        <v>#REF!</v>
      </c>
      <c r="N62" s="318" t="e">
        <f>ROUND(((tabmat!$O$221*N17)+(tabmat!$O$222*N18)+(IF(tabmat!$O$224-(N19*tabmat!$O$225)&lt;0,0,(tabmat!$O$224-(N19*tabmat!$O$225))))+(tabmat!$O$223*N23)),0)</f>
        <v>#REF!</v>
      </c>
      <c r="O62" s="318" t="e">
        <f>ROUND(((tabmat!$O$221*O17)+(tabmat!$O$222*O18)+(IF(tabmat!$O$224-(O19*tabmat!$O$225)&lt;0,0,(tabmat!$O$224-(O19*tabmat!$O$225))))+(tabmat!$O$223*O23)),0)</f>
        <v>#REF!</v>
      </c>
      <c r="P62" s="318" t="e">
        <f>ROUND(((tabmat!$O$221*P17)+(tabmat!$O$222*P18)+(IF(tabmat!$O$224-(P19*tabmat!$O$225)&lt;0,0,(tabmat!$O$224-(P19*tabmat!$O$225))))+(tabmat!$O$223*P23)),0)</f>
        <v>#REF!</v>
      </c>
      <c r="Q62" s="318" t="e">
        <f>ROUND(((tabmat!$O$221*Q17)+(tabmat!$O$222*Q18)+(IF(tabmat!$O$224-(Q19*tabmat!$O$225)&lt;0,0,(tabmat!$O$224-(Q19*tabmat!$O$225))))+(tabmat!$O$223*Q23)),0)</f>
        <v>#REF!</v>
      </c>
      <c r="R62" s="318" t="e">
        <f>ROUND(((tabmat!$O$221*R17)+(tabmat!$O$222*R18)+(IF(tabmat!$O$224-(R19*tabmat!$O$225)&lt;0,0,(tabmat!$O$224-(R19*tabmat!$O$225))))+(tabmat!$O$223*R23)),0)</f>
        <v>#REF!</v>
      </c>
      <c r="S62" s="318" t="e">
        <f>ROUND(((tabmat!$O$221*S17)+(tabmat!$O$222*S18)+(IF(tabmat!$O$224-(S19*tabmat!$O$225)&lt;0,0,(tabmat!$O$224-(S19*tabmat!$O$225))))+(tabmat!$O$223*S23)),0)</f>
        <v>#REF!</v>
      </c>
      <c r="T62" s="318" t="e">
        <f>ROUND(((tabmat!$O$221*T17)+(tabmat!$O$222*T18)+(IF(tabmat!$O$224-(T19*tabmat!$O$225)&lt;0,0,(tabmat!$O$224-(T19*tabmat!$O$225))))+(tabmat!$O$223*T23)),0)</f>
        <v>#REF!</v>
      </c>
      <c r="U62" s="318" t="e">
        <f>ROUND(((tabmat!$O$221*U17)+(tabmat!$O$222*U18)+(IF(tabmat!$O$224-(U19*tabmat!$O$225)&lt;0,0,(tabmat!$O$224-(U19*tabmat!$O$225))))+(tabmat!$O$223*U23)),0)</f>
        <v>#REF!</v>
      </c>
      <c r="V62" s="318" t="e">
        <f>ROUND(((tabmat!$O$221*V17)+(tabmat!$O$222*V18)+(IF(tabmat!$O$224-(V19*tabmat!$O$225)&lt;0,0,(tabmat!$O$224-(V19*tabmat!$O$225))))+(tabmat!$O$223*V23)),0)</f>
        <v>#REF!</v>
      </c>
      <c r="W62" s="318" t="e">
        <f>ROUND(((tabmat!$O$221*W17)+(tabmat!$O$222*W18)+(IF(tabmat!$O$224-(W19*tabmat!$O$225)&lt;0,0,(tabmat!$O$224-(W19*tabmat!$O$225))))+(tabmat!$O$223*W23)),0)</f>
        <v>#REF!</v>
      </c>
      <c r="X62" s="318" t="e">
        <f>ROUND(((tabmat!$O$221*X17)+(tabmat!$O$222*X18)+(IF(tabmat!$O$224-(X19*tabmat!$O$225)&lt;0,0,(tabmat!$O$224-(X19*tabmat!$O$225))))+(tabmat!$O$223*X23)),0)</f>
        <v>#REF!</v>
      </c>
      <c r="Y62" s="318" t="e">
        <f>ROUND(((tabmat!$O$221*Y17)+(tabmat!$O$222*Y18)+(IF(tabmat!$O$224-(Y19*tabmat!$O$225)&lt;0,0,(tabmat!$O$224-(Y19*tabmat!$O$225))))+(tabmat!$O$223*Y23)),0)</f>
        <v>#REF!</v>
      </c>
      <c r="Z62" s="318" t="e">
        <f>ROUND(((tabmat!$O$221*Z17)+(tabmat!$O$222*Z18)+(IF(tabmat!$O$224-(Z19*tabmat!$O$225)&lt;0,0,(tabmat!$O$224-(Z19*tabmat!$O$225))))+(tabmat!$O$223*Z23)),0)</f>
        <v>#REF!</v>
      </c>
      <c r="AA62" s="318" t="e">
        <f>ROUND(((tabmat!$O$221*AA17)+(tabmat!$O$222*AA18)+(IF(tabmat!$O$224-(AA19*tabmat!$O$225)&lt;0,0,(tabmat!$O$224-(AA19*tabmat!$O$225))))+(tabmat!$O$223*AA23)),0)</f>
        <v>#REF!</v>
      </c>
      <c r="AB62" s="318" t="e">
        <f>ROUND(((tabmat!$O$221*AB17)+(tabmat!$O$222*AB18)+(IF(tabmat!$O$224-(AB19*tabmat!$O$225)&lt;0,0,(tabmat!$O$224-(AB19*tabmat!$O$225))))+(tabmat!$O$223*AB23)),0)</f>
        <v>#REF!</v>
      </c>
      <c r="AC62" s="318" t="e">
        <f>ROUND(((tabmat!$O$221*AC17)+(tabmat!$O$222*AC18)+(IF(tabmat!$O$224-(AC19*tabmat!$O$225)&lt;0,0,(tabmat!$O$224-(AC19*tabmat!$O$225))))+(tabmat!$O$223*AC23)),0)</f>
        <v>#REF!</v>
      </c>
      <c r="AD62" s="318" t="e">
        <f>ROUND(((tabmat!$O$221*AD17)+(tabmat!$O$222*AD18)+(IF(tabmat!$O$224-(AD19*tabmat!$O$225)&lt;0,0,(tabmat!$O$224-(AD19*tabmat!$O$225))))+(tabmat!$O$223*AD23)),0)</f>
        <v>#REF!</v>
      </c>
      <c r="AE62" s="318" t="e">
        <f>ROUND(((tabmat!$O$221*AE17)+(tabmat!$O$222*AE18)+(IF(tabmat!$O$224-(AE19*tabmat!$O$225)&lt;0,0,(tabmat!$O$224-(AE19*tabmat!$O$225))))+(tabmat!$O$223*AE23)),0)</f>
        <v>#REF!</v>
      </c>
      <c r="AF62" s="166"/>
      <c r="AG62" s="90"/>
    </row>
    <row r="63" spans="2:33" x14ac:dyDescent="0.2">
      <c r="B63" s="86"/>
      <c r="C63" s="160"/>
      <c r="D63" s="161" t="s">
        <v>106</v>
      </c>
      <c r="E63" s="161"/>
      <c r="F63" s="161"/>
      <c r="G63" s="318" t="e">
        <f>SUM(G64:G65)</f>
        <v>#REF!</v>
      </c>
      <c r="H63" s="318" t="e">
        <f>SUM(H64:H65)</f>
        <v>#REF!</v>
      </c>
      <c r="I63" s="318" t="e">
        <f>SUM(I64:I65)</f>
        <v>#REF!</v>
      </c>
      <c r="J63" s="318" t="e">
        <f t="shared" ref="J63:AE63" si="15">SUM(J64:J65)</f>
        <v>#REF!</v>
      </c>
      <c r="K63" s="318" t="e">
        <f t="shared" si="15"/>
        <v>#REF!</v>
      </c>
      <c r="L63" s="318" t="e">
        <f t="shared" si="15"/>
        <v>#REF!</v>
      </c>
      <c r="M63" s="318" t="e">
        <f t="shared" si="15"/>
        <v>#REF!</v>
      </c>
      <c r="N63" s="318" t="e">
        <f t="shared" si="15"/>
        <v>#REF!</v>
      </c>
      <c r="O63" s="318" t="e">
        <f t="shared" si="15"/>
        <v>#REF!</v>
      </c>
      <c r="P63" s="318" t="e">
        <f t="shared" si="15"/>
        <v>#REF!</v>
      </c>
      <c r="Q63" s="318" t="e">
        <f t="shared" si="15"/>
        <v>#REF!</v>
      </c>
      <c r="R63" s="318" t="e">
        <f t="shared" si="15"/>
        <v>#REF!</v>
      </c>
      <c r="S63" s="318" t="e">
        <f t="shared" si="15"/>
        <v>#REF!</v>
      </c>
      <c r="T63" s="318" t="e">
        <f t="shared" si="15"/>
        <v>#REF!</v>
      </c>
      <c r="U63" s="318" t="e">
        <f t="shared" si="15"/>
        <v>#REF!</v>
      </c>
      <c r="V63" s="318" t="e">
        <f t="shared" si="15"/>
        <v>#REF!</v>
      </c>
      <c r="W63" s="318" t="e">
        <f t="shared" si="15"/>
        <v>#REF!</v>
      </c>
      <c r="X63" s="318" t="e">
        <f t="shared" si="15"/>
        <v>#REF!</v>
      </c>
      <c r="Y63" s="318" t="e">
        <f t="shared" si="15"/>
        <v>#REF!</v>
      </c>
      <c r="Z63" s="318" t="e">
        <f t="shared" si="15"/>
        <v>#REF!</v>
      </c>
      <c r="AA63" s="318" t="e">
        <f t="shared" si="15"/>
        <v>#REF!</v>
      </c>
      <c r="AB63" s="318" t="e">
        <f t="shared" si="15"/>
        <v>#REF!</v>
      </c>
      <c r="AC63" s="318" t="e">
        <f t="shared" si="15"/>
        <v>#REF!</v>
      </c>
      <c r="AD63" s="318" t="e">
        <f t="shared" si="15"/>
        <v>#REF!</v>
      </c>
      <c r="AE63" s="318" t="e">
        <f t="shared" si="15"/>
        <v>#REF!</v>
      </c>
      <c r="AF63" s="166"/>
      <c r="AG63" s="90"/>
    </row>
    <row r="64" spans="2:33" s="75" customFormat="1" x14ac:dyDescent="0.2">
      <c r="B64" s="104"/>
      <c r="C64" s="183"/>
      <c r="D64" s="192" t="str">
        <f>D36</f>
        <v>Hoofdvestiging</v>
      </c>
      <c r="E64" s="192"/>
      <c r="F64" s="178"/>
      <c r="G64" s="303" t="e">
        <f>'1'!#REF!</f>
        <v>#REF!</v>
      </c>
      <c r="H64" s="301" t="e">
        <f>'2'!#REF!</f>
        <v>#REF!</v>
      </c>
      <c r="I64" s="303" t="e">
        <f>'3'!#REF!</f>
        <v>#REF!</v>
      </c>
      <c r="J64" s="303" t="e">
        <f>'4'!#REF!</f>
        <v>#REF!</v>
      </c>
      <c r="K64" s="303" t="e">
        <f>'5'!#REF!</f>
        <v>#REF!</v>
      </c>
      <c r="L64" s="303" t="e">
        <f>'6'!#REF!</f>
        <v>#REF!</v>
      </c>
      <c r="M64" s="303" t="e">
        <f>'7'!#REF!</f>
        <v>#REF!</v>
      </c>
      <c r="N64" s="303" t="e">
        <f>'8'!#REF!</f>
        <v>#REF!</v>
      </c>
      <c r="O64" s="303" t="e">
        <f>'9'!#REF!</f>
        <v>#REF!</v>
      </c>
      <c r="P64" s="303" t="e">
        <f>'10'!#REF!</f>
        <v>#REF!</v>
      </c>
      <c r="Q64" s="303" t="e">
        <f>'11'!#REF!</f>
        <v>#REF!</v>
      </c>
      <c r="R64" s="303" t="e">
        <f>'12'!#REF!</f>
        <v>#REF!</v>
      </c>
      <c r="S64" s="303" t="e">
        <f>'13'!#REF!</f>
        <v>#REF!</v>
      </c>
      <c r="T64" s="303" t="e">
        <f>'14'!#REF!</f>
        <v>#REF!</v>
      </c>
      <c r="U64" s="303" t="e">
        <f>'15'!#REF!</f>
        <v>#REF!</v>
      </c>
      <c r="V64" s="303" t="e">
        <f>'16'!#REF!</f>
        <v>#REF!</v>
      </c>
      <c r="W64" s="303" t="e">
        <f>'17'!#REF!</f>
        <v>#REF!</v>
      </c>
      <c r="X64" s="303" t="e">
        <f>'18'!#REF!</f>
        <v>#REF!</v>
      </c>
      <c r="Y64" s="303" t="e">
        <f>'19'!#REF!</f>
        <v>#REF!</v>
      </c>
      <c r="Z64" s="303" t="e">
        <f>'20'!#REF!</f>
        <v>#REF!</v>
      </c>
      <c r="AA64" s="303" t="e">
        <f>'21'!#REF!</f>
        <v>#REF!</v>
      </c>
      <c r="AB64" s="303" t="e">
        <f>'22'!#REF!</f>
        <v>#REF!</v>
      </c>
      <c r="AC64" s="303" t="e">
        <f>'23'!#REF!</f>
        <v>#REF!</v>
      </c>
      <c r="AD64" s="303" t="e">
        <f>'24'!#REF!</f>
        <v>#REF!</v>
      </c>
      <c r="AE64" s="303" t="e">
        <f>'25'!#REF!</f>
        <v>#REF!</v>
      </c>
      <c r="AF64" s="194"/>
      <c r="AG64" s="106"/>
    </row>
    <row r="65" spans="2:33" s="75" customFormat="1" x14ac:dyDescent="0.2">
      <c r="B65" s="104"/>
      <c r="C65" s="183"/>
      <c r="D65" s="192" t="str">
        <f>D47</f>
        <v xml:space="preserve">Nevenvestiging </v>
      </c>
      <c r="E65" s="192"/>
      <c r="F65" s="178"/>
      <c r="G65" s="303" t="e">
        <f>'1'!#REF!</f>
        <v>#REF!</v>
      </c>
      <c r="H65" s="301" t="e">
        <f>'2'!#REF!</f>
        <v>#REF!</v>
      </c>
      <c r="I65" s="303" t="e">
        <f>'3'!#REF!</f>
        <v>#REF!</v>
      </c>
      <c r="J65" s="303" t="e">
        <f>'4'!#REF!</f>
        <v>#REF!</v>
      </c>
      <c r="K65" s="303" t="e">
        <f>'5'!#REF!</f>
        <v>#REF!</v>
      </c>
      <c r="L65" s="303" t="e">
        <f>'6'!#REF!</f>
        <v>#REF!</v>
      </c>
      <c r="M65" s="303" t="e">
        <f>'7'!#REF!</f>
        <v>#REF!</v>
      </c>
      <c r="N65" s="303" t="e">
        <f>'8'!#REF!</f>
        <v>#REF!</v>
      </c>
      <c r="O65" s="303" t="e">
        <f>'9'!#REF!</f>
        <v>#REF!</v>
      </c>
      <c r="P65" s="303" t="e">
        <f>'10'!#REF!</f>
        <v>#REF!</v>
      </c>
      <c r="Q65" s="303" t="e">
        <f>'11'!#REF!</f>
        <v>#REF!</v>
      </c>
      <c r="R65" s="303" t="e">
        <f>'12'!#REF!</f>
        <v>#REF!</v>
      </c>
      <c r="S65" s="303" t="e">
        <f>'13'!#REF!</f>
        <v>#REF!</v>
      </c>
      <c r="T65" s="303" t="e">
        <f>'14'!#REF!</f>
        <v>#REF!</v>
      </c>
      <c r="U65" s="303" t="e">
        <f>'15'!#REF!</f>
        <v>#REF!</v>
      </c>
      <c r="V65" s="303" t="e">
        <f>'16'!#REF!</f>
        <v>#REF!</v>
      </c>
      <c r="W65" s="303" t="e">
        <f>'17'!#REF!</f>
        <v>#REF!</v>
      </c>
      <c r="X65" s="303" t="e">
        <f>'18'!#REF!</f>
        <v>#REF!</v>
      </c>
      <c r="Y65" s="303" t="e">
        <f>'19'!#REF!</f>
        <v>#REF!</v>
      </c>
      <c r="Z65" s="303" t="e">
        <f>'20'!#REF!</f>
        <v>#REF!</v>
      </c>
      <c r="AA65" s="303" t="e">
        <f>'21'!#REF!</f>
        <v>#REF!</v>
      </c>
      <c r="AB65" s="303" t="e">
        <f>'22'!#REF!</f>
        <v>#REF!</v>
      </c>
      <c r="AC65" s="303" t="e">
        <f>'23'!#REF!</f>
        <v>#REF!</v>
      </c>
      <c r="AD65" s="303" t="e">
        <f>'24'!#REF!</f>
        <v>#REF!</v>
      </c>
      <c r="AE65" s="303" t="e">
        <f>'25'!#REF!</f>
        <v>#REF!</v>
      </c>
      <c r="AF65" s="194"/>
      <c r="AG65" s="106"/>
    </row>
    <row r="66" spans="2:33" s="75" customFormat="1" x14ac:dyDescent="0.2">
      <c r="B66" s="104"/>
      <c r="C66" s="183"/>
      <c r="D66" s="192"/>
      <c r="E66" s="192"/>
      <c r="F66" s="178"/>
      <c r="G66" s="193"/>
      <c r="H66" s="193"/>
      <c r="I66" s="193"/>
      <c r="J66" s="193"/>
      <c r="K66" s="193"/>
      <c r="L66" s="193"/>
      <c r="M66" s="193"/>
      <c r="N66" s="193"/>
      <c r="O66" s="193"/>
      <c r="P66" s="193"/>
      <c r="Q66" s="193"/>
      <c r="R66" s="193"/>
      <c r="S66" s="193"/>
      <c r="T66" s="193"/>
      <c r="U66" s="193"/>
      <c r="V66" s="193"/>
      <c r="W66" s="193"/>
      <c r="X66" s="193"/>
      <c r="Y66" s="193"/>
      <c r="Z66" s="193"/>
      <c r="AA66" s="193"/>
      <c r="AB66" s="193"/>
      <c r="AC66" s="193"/>
      <c r="AD66" s="193"/>
      <c r="AE66" s="193"/>
      <c r="AF66" s="194"/>
      <c r="AG66" s="106"/>
    </row>
    <row r="67" spans="2:33" x14ac:dyDescent="0.2">
      <c r="B67" s="86"/>
      <c r="C67" s="160"/>
      <c r="D67" s="161" t="s">
        <v>107</v>
      </c>
      <c r="E67" s="161"/>
      <c r="F67" s="161"/>
      <c r="G67" s="319" t="e">
        <f t="shared" ref="G67:AE67" si="16">LOOKUP(G62,groepenleerlingennu,vloeroppervlaknu)</f>
        <v>#REF!</v>
      </c>
      <c r="H67" s="319" t="e">
        <f t="shared" si="16"/>
        <v>#REF!</v>
      </c>
      <c r="I67" s="319" t="e">
        <f t="shared" si="16"/>
        <v>#REF!</v>
      </c>
      <c r="J67" s="319" t="e">
        <f t="shared" si="16"/>
        <v>#REF!</v>
      </c>
      <c r="K67" s="319" t="e">
        <f t="shared" si="16"/>
        <v>#REF!</v>
      </c>
      <c r="L67" s="319" t="e">
        <f t="shared" si="16"/>
        <v>#REF!</v>
      </c>
      <c r="M67" s="319" t="e">
        <f t="shared" si="16"/>
        <v>#REF!</v>
      </c>
      <c r="N67" s="319" t="e">
        <f t="shared" si="16"/>
        <v>#REF!</v>
      </c>
      <c r="O67" s="319" t="e">
        <f t="shared" si="16"/>
        <v>#REF!</v>
      </c>
      <c r="P67" s="319" t="e">
        <f t="shared" si="16"/>
        <v>#REF!</v>
      </c>
      <c r="Q67" s="319" t="e">
        <f t="shared" si="16"/>
        <v>#REF!</v>
      </c>
      <c r="R67" s="319" t="e">
        <f t="shared" si="16"/>
        <v>#REF!</v>
      </c>
      <c r="S67" s="319" t="e">
        <f t="shared" si="16"/>
        <v>#REF!</v>
      </c>
      <c r="T67" s="319" t="e">
        <f t="shared" si="16"/>
        <v>#REF!</v>
      </c>
      <c r="U67" s="319" t="e">
        <f t="shared" si="16"/>
        <v>#REF!</v>
      </c>
      <c r="V67" s="319" t="e">
        <f t="shared" si="16"/>
        <v>#REF!</v>
      </c>
      <c r="W67" s="319" t="e">
        <f t="shared" si="16"/>
        <v>#REF!</v>
      </c>
      <c r="X67" s="319" t="e">
        <f t="shared" si="16"/>
        <v>#REF!</v>
      </c>
      <c r="Y67" s="319" t="e">
        <f t="shared" si="16"/>
        <v>#REF!</v>
      </c>
      <c r="Z67" s="319" t="e">
        <f t="shared" si="16"/>
        <v>#REF!</v>
      </c>
      <c r="AA67" s="319" t="e">
        <f t="shared" si="16"/>
        <v>#REF!</v>
      </c>
      <c r="AB67" s="319" t="e">
        <f t="shared" si="16"/>
        <v>#REF!</v>
      </c>
      <c r="AC67" s="319" t="e">
        <f t="shared" si="16"/>
        <v>#REF!</v>
      </c>
      <c r="AD67" s="319" t="e">
        <f t="shared" si="16"/>
        <v>#REF!</v>
      </c>
      <c r="AE67" s="319" t="e">
        <f t="shared" si="16"/>
        <v>#REF!</v>
      </c>
      <c r="AF67" s="166"/>
      <c r="AG67" s="90"/>
    </row>
    <row r="68" spans="2:33" x14ac:dyDescent="0.2">
      <c r="B68" s="86"/>
      <c r="C68" s="160"/>
      <c r="D68" s="161" t="s">
        <v>108</v>
      </c>
      <c r="E68" s="161"/>
      <c r="F68" s="161"/>
      <c r="G68" s="318" t="e">
        <f t="shared" ref="G68:H68" si="17">SUM(G69:G70)</f>
        <v>#REF!</v>
      </c>
      <c r="H68" s="318" t="e">
        <f t="shared" si="17"/>
        <v>#REF!</v>
      </c>
      <c r="I68" s="318" t="e">
        <f t="shared" ref="I68:AE68" si="18">SUM(I69:I70)</f>
        <v>#REF!</v>
      </c>
      <c r="J68" s="318" t="e">
        <f t="shared" si="18"/>
        <v>#REF!</v>
      </c>
      <c r="K68" s="318" t="e">
        <f t="shared" si="18"/>
        <v>#REF!</v>
      </c>
      <c r="L68" s="318" t="e">
        <f t="shared" si="18"/>
        <v>#REF!</v>
      </c>
      <c r="M68" s="318" t="e">
        <f t="shared" si="18"/>
        <v>#REF!</v>
      </c>
      <c r="N68" s="318" t="e">
        <f t="shared" si="18"/>
        <v>#REF!</v>
      </c>
      <c r="O68" s="318" t="e">
        <f t="shared" si="18"/>
        <v>#REF!</v>
      </c>
      <c r="P68" s="318" t="e">
        <f t="shared" si="18"/>
        <v>#REF!</v>
      </c>
      <c r="Q68" s="318" t="e">
        <f t="shared" si="18"/>
        <v>#REF!</v>
      </c>
      <c r="R68" s="318" t="e">
        <f t="shared" si="18"/>
        <v>#REF!</v>
      </c>
      <c r="S68" s="318" t="e">
        <f t="shared" si="18"/>
        <v>#REF!</v>
      </c>
      <c r="T68" s="318" t="e">
        <f t="shared" si="18"/>
        <v>#REF!</v>
      </c>
      <c r="U68" s="318" t="e">
        <f t="shared" si="18"/>
        <v>#REF!</v>
      </c>
      <c r="V68" s="318" t="e">
        <f t="shared" si="18"/>
        <v>#REF!</v>
      </c>
      <c r="W68" s="318" t="e">
        <f t="shared" si="18"/>
        <v>#REF!</v>
      </c>
      <c r="X68" s="318" t="e">
        <f t="shared" si="18"/>
        <v>#REF!</v>
      </c>
      <c r="Y68" s="318" t="e">
        <f t="shared" si="18"/>
        <v>#REF!</v>
      </c>
      <c r="Z68" s="318" t="e">
        <f t="shared" si="18"/>
        <v>#REF!</v>
      </c>
      <c r="AA68" s="318" t="e">
        <f t="shared" si="18"/>
        <v>#REF!</v>
      </c>
      <c r="AB68" s="318" t="e">
        <f t="shared" si="18"/>
        <v>#REF!</v>
      </c>
      <c r="AC68" s="318" t="e">
        <f t="shared" si="18"/>
        <v>#REF!</v>
      </c>
      <c r="AD68" s="318" t="e">
        <f t="shared" si="18"/>
        <v>#REF!</v>
      </c>
      <c r="AE68" s="318" t="e">
        <f t="shared" si="18"/>
        <v>#REF!</v>
      </c>
      <c r="AF68" s="166"/>
      <c r="AG68" s="90"/>
    </row>
    <row r="69" spans="2:33" x14ac:dyDescent="0.2">
      <c r="B69" s="86"/>
      <c r="C69" s="160"/>
      <c r="D69" s="192" t="str">
        <f>D64</f>
        <v>Hoofdvestiging</v>
      </c>
      <c r="E69" s="192"/>
      <c r="F69" s="178"/>
      <c r="G69" s="303" t="e">
        <f>'1'!#REF!</f>
        <v>#REF!</v>
      </c>
      <c r="H69" s="301" t="e">
        <f>'2'!#REF!</f>
        <v>#REF!</v>
      </c>
      <c r="I69" s="303" t="e">
        <f>'3'!#REF!</f>
        <v>#REF!</v>
      </c>
      <c r="J69" s="303" t="e">
        <f>'4'!#REF!</f>
        <v>#REF!</v>
      </c>
      <c r="K69" s="303" t="e">
        <f>'5'!#REF!</f>
        <v>#REF!</v>
      </c>
      <c r="L69" s="303" t="e">
        <f>'6'!#REF!</f>
        <v>#REF!</v>
      </c>
      <c r="M69" s="303" t="e">
        <f>'7'!#REF!</f>
        <v>#REF!</v>
      </c>
      <c r="N69" s="303" t="e">
        <f>'8'!#REF!</f>
        <v>#REF!</v>
      </c>
      <c r="O69" s="303" t="e">
        <f>'9'!#REF!</f>
        <v>#REF!</v>
      </c>
      <c r="P69" s="303" t="e">
        <f>'10'!#REF!</f>
        <v>#REF!</v>
      </c>
      <c r="Q69" s="303" t="e">
        <f>'11'!#REF!</f>
        <v>#REF!</v>
      </c>
      <c r="R69" s="303" t="e">
        <f>'12'!#REF!</f>
        <v>#REF!</v>
      </c>
      <c r="S69" s="303" t="e">
        <f>'13'!#REF!</f>
        <v>#REF!</v>
      </c>
      <c r="T69" s="303" t="e">
        <f>'14'!#REF!</f>
        <v>#REF!</v>
      </c>
      <c r="U69" s="303" t="e">
        <f>'15'!#REF!</f>
        <v>#REF!</v>
      </c>
      <c r="V69" s="303" t="e">
        <f>'16'!#REF!</f>
        <v>#REF!</v>
      </c>
      <c r="W69" s="303" t="e">
        <f>'17'!#REF!</f>
        <v>#REF!</v>
      </c>
      <c r="X69" s="303" t="e">
        <f>'18'!#REF!</f>
        <v>#REF!</v>
      </c>
      <c r="Y69" s="303" t="e">
        <f>'19'!#REF!</f>
        <v>#REF!</v>
      </c>
      <c r="Z69" s="303" t="e">
        <f>'20'!#REF!</f>
        <v>#REF!</v>
      </c>
      <c r="AA69" s="303" t="e">
        <f>'21'!#REF!</f>
        <v>#REF!</v>
      </c>
      <c r="AB69" s="303" t="e">
        <f>'22'!#REF!</f>
        <v>#REF!</v>
      </c>
      <c r="AC69" s="303" t="e">
        <f>'23'!#REF!</f>
        <v>#REF!</v>
      </c>
      <c r="AD69" s="303" t="e">
        <f>'24'!#REF!</f>
        <v>#REF!</v>
      </c>
      <c r="AE69" s="303" t="e">
        <f>'25'!#REF!</f>
        <v>#REF!</v>
      </c>
      <c r="AF69" s="166"/>
      <c r="AG69" s="90"/>
    </row>
    <row r="70" spans="2:33" x14ac:dyDescent="0.2">
      <c r="B70" s="86"/>
      <c r="C70" s="160"/>
      <c r="D70" s="192" t="str">
        <f>D65</f>
        <v xml:space="preserve">Nevenvestiging </v>
      </c>
      <c r="E70" s="192"/>
      <c r="F70" s="178"/>
      <c r="G70" s="303" t="e">
        <f>'1'!#REF!</f>
        <v>#REF!</v>
      </c>
      <c r="H70" s="301" t="e">
        <f>'2'!#REF!</f>
        <v>#REF!</v>
      </c>
      <c r="I70" s="303" t="e">
        <f>'3'!#REF!</f>
        <v>#REF!</v>
      </c>
      <c r="J70" s="303" t="e">
        <f>'4'!#REF!</f>
        <v>#REF!</v>
      </c>
      <c r="K70" s="303" t="e">
        <f>'5'!#REF!</f>
        <v>#REF!</v>
      </c>
      <c r="L70" s="303" t="e">
        <f>'6'!#REF!</f>
        <v>#REF!</v>
      </c>
      <c r="M70" s="303" t="e">
        <f>'7'!#REF!</f>
        <v>#REF!</v>
      </c>
      <c r="N70" s="303" t="e">
        <f>'8'!#REF!</f>
        <v>#REF!</v>
      </c>
      <c r="O70" s="303" t="e">
        <f>'9'!#REF!</f>
        <v>#REF!</v>
      </c>
      <c r="P70" s="303" t="e">
        <f>'10'!#REF!</f>
        <v>#REF!</v>
      </c>
      <c r="Q70" s="303" t="e">
        <f>'11'!#REF!</f>
        <v>#REF!</v>
      </c>
      <c r="R70" s="303" t="e">
        <f>'12'!#REF!</f>
        <v>#REF!</v>
      </c>
      <c r="S70" s="303" t="e">
        <f>'13'!#REF!</f>
        <v>#REF!</v>
      </c>
      <c r="T70" s="303" t="e">
        <f>'14'!#REF!</f>
        <v>#REF!</v>
      </c>
      <c r="U70" s="303" t="e">
        <f>'15'!#REF!</f>
        <v>#REF!</v>
      </c>
      <c r="V70" s="303" t="e">
        <f>'16'!#REF!</f>
        <v>#REF!</v>
      </c>
      <c r="W70" s="303" t="e">
        <f>'17'!#REF!</f>
        <v>#REF!</v>
      </c>
      <c r="X70" s="303" t="e">
        <f>'18'!#REF!</f>
        <v>#REF!</v>
      </c>
      <c r="Y70" s="303" t="e">
        <f>'19'!#REF!</f>
        <v>#REF!</v>
      </c>
      <c r="Z70" s="303" t="e">
        <f>'20'!#REF!</f>
        <v>#REF!</v>
      </c>
      <c r="AA70" s="303" t="e">
        <f>'21'!#REF!</f>
        <v>#REF!</v>
      </c>
      <c r="AB70" s="303" t="e">
        <f>'22'!#REF!</f>
        <v>#REF!</v>
      </c>
      <c r="AC70" s="303" t="e">
        <f>'23'!#REF!</f>
        <v>#REF!</v>
      </c>
      <c r="AD70" s="303" t="e">
        <f>'24'!#REF!</f>
        <v>#REF!</v>
      </c>
      <c r="AE70" s="303" t="e">
        <f>'25'!#REF!</f>
        <v>#REF!</v>
      </c>
      <c r="AF70" s="166"/>
      <c r="AG70" s="90"/>
    </row>
    <row r="71" spans="2:33" x14ac:dyDescent="0.2">
      <c r="B71" s="86"/>
      <c r="C71" s="195"/>
      <c r="D71" s="196"/>
      <c r="E71" s="196"/>
      <c r="F71" s="196"/>
      <c r="G71" s="196"/>
      <c r="H71" s="196"/>
      <c r="I71" s="306"/>
      <c r="J71" s="306"/>
      <c r="K71" s="306"/>
      <c r="L71" s="306"/>
      <c r="M71" s="306"/>
      <c r="N71" s="306"/>
      <c r="O71" s="306"/>
      <c r="P71" s="306"/>
      <c r="Q71" s="306"/>
      <c r="R71" s="306"/>
      <c r="S71" s="306"/>
      <c r="T71" s="306"/>
      <c r="U71" s="306"/>
      <c r="V71" s="306"/>
      <c r="W71" s="306"/>
      <c r="X71" s="306"/>
      <c r="Y71" s="306"/>
      <c r="Z71" s="306"/>
      <c r="AA71" s="306"/>
      <c r="AB71" s="306"/>
      <c r="AC71" s="306"/>
      <c r="AD71" s="306"/>
      <c r="AE71" s="306"/>
      <c r="AF71" s="197"/>
      <c r="AG71" s="90"/>
    </row>
    <row r="72" spans="2:33" hidden="1" x14ac:dyDescent="0.2">
      <c r="B72" s="86"/>
      <c r="C72" s="87"/>
      <c r="D72" s="101" t="s">
        <v>92</v>
      </c>
      <c r="E72" s="101"/>
      <c r="F72" s="87"/>
      <c r="G72" s="110" t="e">
        <f>IF(G64=0,0,1)+IF(G65=0,0,1)</f>
        <v>#REF!</v>
      </c>
      <c r="H72" s="110" t="e">
        <f>IF(H64=0,0,1)+IF(H65=0,0,1)</f>
        <v>#REF!</v>
      </c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  <c r="Z72" s="110"/>
      <c r="AA72" s="110"/>
      <c r="AB72" s="110"/>
      <c r="AC72" s="110"/>
      <c r="AD72" s="110"/>
      <c r="AE72" s="110"/>
      <c r="AF72" s="87"/>
      <c r="AG72" s="90"/>
    </row>
    <row r="73" spans="2:33" x14ac:dyDescent="0.2">
      <c r="B73" s="86"/>
      <c r="C73" s="87"/>
      <c r="D73" s="95"/>
      <c r="E73" s="95"/>
      <c r="F73" s="95"/>
      <c r="G73" s="95"/>
      <c r="H73" s="95"/>
      <c r="I73" s="95"/>
      <c r="J73" s="95"/>
      <c r="K73" s="95"/>
      <c r="L73" s="95"/>
      <c r="M73" s="95"/>
      <c r="N73" s="95"/>
      <c r="O73" s="95"/>
      <c r="P73" s="95"/>
      <c r="Q73" s="95"/>
      <c r="R73" s="95"/>
      <c r="S73" s="95"/>
      <c r="T73" s="95"/>
      <c r="U73" s="95"/>
      <c r="V73" s="95"/>
      <c r="W73" s="95"/>
      <c r="X73" s="95"/>
      <c r="Y73" s="95"/>
      <c r="Z73" s="95"/>
      <c r="AA73" s="95"/>
      <c r="AB73" s="95"/>
      <c r="AC73" s="95"/>
      <c r="AD73" s="95"/>
      <c r="AE73" s="95"/>
      <c r="AF73" s="87"/>
      <c r="AG73" s="90"/>
    </row>
    <row r="74" spans="2:33" x14ac:dyDescent="0.2">
      <c r="B74" s="111"/>
      <c r="C74" s="112"/>
      <c r="D74" s="112"/>
      <c r="E74" s="112"/>
      <c r="F74" s="112"/>
      <c r="G74" s="112"/>
      <c r="H74" s="112"/>
      <c r="I74" s="112"/>
      <c r="J74" s="112"/>
      <c r="K74" s="112"/>
      <c r="L74" s="112"/>
      <c r="M74" s="112"/>
      <c r="N74" s="112"/>
      <c r="O74" s="112"/>
      <c r="P74" s="112"/>
      <c r="Q74" s="112"/>
      <c r="R74" s="112"/>
      <c r="S74" s="112"/>
      <c r="T74" s="112"/>
      <c r="U74" s="112"/>
      <c r="V74" s="112"/>
      <c r="W74" s="112"/>
      <c r="X74" s="112"/>
      <c r="Y74" s="112"/>
      <c r="Z74" s="112"/>
      <c r="AA74" s="112"/>
      <c r="AB74" s="112"/>
      <c r="AC74" s="112"/>
      <c r="AD74" s="112"/>
      <c r="AE74" s="112"/>
      <c r="AF74" s="113" t="s">
        <v>186</v>
      </c>
      <c r="AG74" s="114"/>
    </row>
    <row r="75" spans="2:33" x14ac:dyDescent="0.2">
      <c r="B75" s="81"/>
      <c r="C75" s="82"/>
      <c r="D75" s="82"/>
      <c r="E75" s="82"/>
      <c r="F75" s="82"/>
      <c r="G75" s="115"/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115"/>
      <c r="X75" s="115"/>
      <c r="Y75" s="115"/>
      <c r="Z75" s="115"/>
      <c r="AA75" s="115"/>
      <c r="AB75" s="115"/>
      <c r="AC75" s="115"/>
      <c r="AD75" s="115"/>
      <c r="AE75" s="115"/>
      <c r="AF75" s="82"/>
      <c r="AG75" s="85"/>
    </row>
    <row r="76" spans="2:33" x14ac:dyDescent="0.2">
      <c r="B76" s="86"/>
      <c r="C76" s="87"/>
      <c r="D76" s="87"/>
      <c r="E76" s="87"/>
      <c r="F76" s="87"/>
      <c r="G76" s="96"/>
      <c r="H76" s="96"/>
      <c r="I76" s="96"/>
      <c r="J76" s="96"/>
      <c r="K76" s="96"/>
      <c r="L76" s="96"/>
      <c r="M76" s="96"/>
      <c r="N76" s="96"/>
      <c r="O76" s="96"/>
      <c r="P76" s="96"/>
      <c r="Q76" s="96"/>
      <c r="R76" s="96"/>
      <c r="S76" s="96"/>
      <c r="T76" s="96"/>
      <c r="U76" s="96"/>
      <c r="V76" s="96"/>
      <c r="W76" s="96"/>
      <c r="X76" s="96"/>
      <c r="Y76" s="96"/>
      <c r="Z76" s="96"/>
      <c r="AA76" s="96"/>
      <c r="AB76" s="96"/>
      <c r="AC76" s="96"/>
      <c r="AD76" s="96"/>
      <c r="AE76" s="96"/>
      <c r="AF76" s="87"/>
      <c r="AG76" s="90"/>
    </row>
    <row r="77" spans="2:33" s="148" customFormat="1" ht="18.75" x14ac:dyDescent="0.3">
      <c r="B77" s="143"/>
      <c r="C77" s="145" t="s">
        <v>183</v>
      </c>
      <c r="D77" s="145"/>
      <c r="E77" s="145"/>
      <c r="F77" s="145"/>
      <c r="G77" s="198"/>
      <c r="H77" s="198"/>
      <c r="I77" s="198"/>
      <c r="J77" s="198"/>
      <c r="K77" s="198"/>
      <c r="L77" s="198"/>
      <c r="M77" s="198"/>
      <c r="N77" s="198"/>
      <c r="O77" s="198"/>
      <c r="P77" s="198"/>
      <c r="Q77" s="198"/>
      <c r="R77" s="198"/>
      <c r="S77" s="198"/>
      <c r="T77" s="198"/>
      <c r="U77" s="198"/>
      <c r="V77" s="198"/>
      <c r="W77" s="198"/>
      <c r="X77" s="198"/>
      <c r="Y77" s="198"/>
      <c r="Z77" s="198"/>
      <c r="AA77" s="198"/>
      <c r="AB77" s="198"/>
      <c r="AC77" s="198"/>
      <c r="AD77" s="198"/>
      <c r="AE77" s="198"/>
      <c r="AF77" s="145"/>
      <c r="AG77" s="147"/>
    </row>
    <row r="78" spans="2:33" ht="18.75" x14ac:dyDescent="0.3">
      <c r="B78" s="86"/>
      <c r="C78" s="117"/>
      <c r="D78" s="87"/>
      <c r="E78" s="87"/>
      <c r="F78" s="87"/>
      <c r="G78" s="96"/>
      <c r="H78" s="96"/>
      <c r="I78" s="96"/>
      <c r="J78" s="96"/>
      <c r="K78" s="96"/>
      <c r="L78" s="96"/>
      <c r="M78" s="96"/>
      <c r="N78" s="96"/>
      <c r="O78" s="96"/>
      <c r="P78" s="96"/>
      <c r="Q78" s="96"/>
      <c r="R78" s="96"/>
      <c r="S78" s="96"/>
      <c r="T78" s="96"/>
      <c r="U78" s="96"/>
      <c r="V78" s="96"/>
      <c r="W78" s="96"/>
      <c r="X78" s="96"/>
      <c r="Y78" s="96"/>
      <c r="Z78" s="96"/>
      <c r="AA78" s="96"/>
      <c r="AB78" s="96"/>
      <c r="AC78" s="96"/>
      <c r="AD78" s="96"/>
      <c r="AE78" s="96"/>
      <c r="AF78" s="87"/>
      <c r="AG78" s="90"/>
    </row>
    <row r="79" spans="2:33" x14ac:dyDescent="0.2">
      <c r="B79" s="86"/>
      <c r="C79" s="98"/>
      <c r="D79" s="94"/>
      <c r="E79" s="151" t="s">
        <v>258</v>
      </c>
      <c r="F79" s="94"/>
      <c r="G79" s="155" t="str">
        <f t="shared" ref="G79:AE79" si="19">G7</f>
        <v>11AA</v>
      </c>
      <c r="H79" s="155" t="e">
        <f t="shared" si="19"/>
        <v>#REF!</v>
      </c>
      <c r="I79" s="155" t="e">
        <f t="shared" si="19"/>
        <v>#REF!</v>
      </c>
      <c r="J79" s="155" t="e">
        <f t="shared" si="19"/>
        <v>#REF!</v>
      </c>
      <c r="K79" s="155" t="e">
        <f t="shared" si="19"/>
        <v>#REF!</v>
      </c>
      <c r="L79" s="155" t="e">
        <f t="shared" si="19"/>
        <v>#REF!</v>
      </c>
      <c r="M79" s="155" t="e">
        <f t="shared" si="19"/>
        <v>#REF!</v>
      </c>
      <c r="N79" s="155" t="e">
        <f t="shared" si="19"/>
        <v>#REF!</v>
      </c>
      <c r="O79" s="155" t="e">
        <f t="shared" si="19"/>
        <v>#REF!</v>
      </c>
      <c r="P79" s="155" t="e">
        <f t="shared" si="19"/>
        <v>#REF!</v>
      </c>
      <c r="Q79" s="155" t="e">
        <f t="shared" si="19"/>
        <v>#REF!</v>
      </c>
      <c r="R79" s="155" t="e">
        <f t="shared" si="19"/>
        <v>#REF!</v>
      </c>
      <c r="S79" s="155" t="e">
        <f t="shared" si="19"/>
        <v>#REF!</v>
      </c>
      <c r="T79" s="155" t="e">
        <f t="shared" si="19"/>
        <v>#REF!</v>
      </c>
      <c r="U79" s="155" t="e">
        <f t="shared" si="19"/>
        <v>#REF!</v>
      </c>
      <c r="V79" s="155" t="e">
        <f t="shared" si="19"/>
        <v>#REF!</v>
      </c>
      <c r="W79" s="155" t="e">
        <f t="shared" si="19"/>
        <v>#REF!</v>
      </c>
      <c r="X79" s="155" t="e">
        <f t="shared" si="19"/>
        <v>#REF!</v>
      </c>
      <c r="Y79" s="155" t="e">
        <f t="shared" si="19"/>
        <v>#REF!</v>
      </c>
      <c r="Z79" s="155" t="e">
        <f t="shared" si="19"/>
        <v>#REF!</v>
      </c>
      <c r="AA79" s="155" t="e">
        <f t="shared" si="19"/>
        <v>#REF!</v>
      </c>
      <c r="AB79" s="155" t="e">
        <f t="shared" si="19"/>
        <v>#REF!</v>
      </c>
      <c r="AC79" s="155" t="e">
        <f t="shared" si="19"/>
        <v>#REF!</v>
      </c>
      <c r="AD79" s="155" t="e">
        <f t="shared" si="19"/>
        <v>#REF!</v>
      </c>
      <c r="AE79" s="155" t="e">
        <f t="shared" si="19"/>
        <v>#REF!</v>
      </c>
      <c r="AF79" s="98"/>
      <c r="AG79" s="90"/>
    </row>
    <row r="80" spans="2:33" x14ac:dyDescent="0.2">
      <c r="B80" s="86"/>
      <c r="C80" s="98"/>
      <c r="D80" s="98"/>
      <c r="E80" s="98"/>
      <c r="F80" s="98"/>
      <c r="G80" s="118"/>
      <c r="H80" s="118"/>
      <c r="I80" s="118"/>
      <c r="J80" s="118"/>
      <c r="K80" s="118"/>
      <c r="L80" s="118"/>
      <c r="M80" s="118"/>
      <c r="N80" s="118"/>
      <c r="O80" s="118"/>
      <c r="P80" s="118"/>
      <c r="Q80" s="118"/>
      <c r="R80" s="118"/>
      <c r="S80" s="118"/>
      <c r="T80" s="118"/>
      <c r="U80" s="118"/>
      <c r="V80" s="118"/>
      <c r="W80" s="118"/>
      <c r="X80" s="118"/>
      <c r="Y80" s="118"/>
      <c r="Z80" s="118"/>
      <c r="AA80" s="118"/>
      <c r="AB80" s="118"/>
      <c r="AC80" s="118"/>
      <c r="AD80" s="118"/>
      <c r="AE80" s="118"/>
      <c r="AF80" s="98"/>
      <c r="AG80" s="90"/>
    </row>
    <row r="81" spans="2:35" x14ac:dyDescent="0.2">
      <c r="B81" s="86"/>
      <c r="C81" s="156"/>
      <c r="D81" s="199"/>
      <c r="E81" s="199"/>
      <c r="F81" s="157"/>
      <c r="G81" s="200"/>
      <c r="H81" s="200"/>
      <c r="I81" s="304"/>
      <c r="J81" s="304"/>
      <c r="K81" s="304"/>
      <c r="L81" s="304"/>
      <c r="M81" s="304"/>
      <c r="N81" s="304"/>
      <c r="O81" s="304"/>
      <c r="P81" s="304"/>
      <c r="Q81" s="304"/>
      <c r="R81" s="304"/>
      <c r="S81" s="304"/>
      <c r="T81" s="304"/>
      <c r="U81" s="304"/>
      <c r="V81" s="304"/>
      <c r="W81" s="304"/>
      <c r="X81" s="304"/>
      <c r="Y81" s="304"/>
      <c r="Z81" s="304"/>
      <c r="AA81" s="304"/>
      <c r="AB81" s="304"/>
      <c r="AC81" s="304"/>
      <c r="AD81" s="304"/>
      <c r="AE81" s="304"/>
      <c r="AF81" s="201"/>
      <c r="AG81" s="90"/>
    </row>
    <row r="82" spans="2:35" x14ac:dyDescent="0.2">
      <c r="B82" s="86"/>
      <c r="C82" s="160"/>
      <c r="D82" s="268" t="s">
        <v>220</v>
      </c>
      <c r="E82" s="268"/>
      <c r="F82" s="162"/>
      <c r="G82" s="163"/>
      <c r="H82" s="163"/>
      <c r="I82" s="174"/>
      <c r="J82" s="174"/>
      <c r="K82" s="174"/>
      <c r="L82" s="174"/>
      <c r="M82" s="174"/>
      <c r="N82" s="174"/>
      <c r="O82" s="174"/>
      <c r="P82" s="174"/>
      <c r="Q82" s="174"/>
      <c r="R82" s="174"/>
      <c r="S82" s="174"/>
      <c r="T82" s="174"/>
      <c r="U82" s="174"/>
      <c r="V82" s="174"/>
      <c r="W82" s="174"/>
      <c r="X82" s="174"/>
      <c r="Y82" s="174"/>
      <c r="Z82" s="174"/>
      <c r="AA82" s="174"/>
      <c r="AB82" s="174"/>
      <c r="AC82" s="174"/>
      <c r="AD82" s="174"/>
      <c r="AE82" s="174"/>
      <c r="AF82" s="166"/>
      <c r="AG82" s="90"/>
    </row>
    <row r="83" spans="2:35" x14ac:dyDescent="0.2">
      <c r="B83" s="86"/>
      <c r="C83" s="160"/>
      <c r="D83" s="202"/>
      <c r="E83" s="202"/>
      <c r="F83" s="162"/>
      <c r="G83" s="163"/>
      <c r="H83" s="163"/>
      <c r="I83" s="174"/>
      <c r="J83" s="174"/>
      <c r="K83" s="174"/>
      <c r="L83" s="174"/>
      <c r="M83" s="174"/>
      <c r="N83" s="174"/>
      <c r="O83" s="174"/>
      <c r="P83" s="174"/>
      <c r="Q83" s="174"/>
      <c r="R83" s="174"/>
      <c r="S83" s="174"/>
      <c r="T83" s="174"/>
      <c r="U83" s="174"/>
      <c r="V83" s="174"/>
      <c r="W83" s="174"/>
      <c r="X83" s="174"/>
      <c r="Y83" s="174"/>
      <c r="Z83" s="174"/>
      <c r="AA83" s="174"/>
      <c r="AB83" s="174"/>
      <c r="AC83" s="174"/>
      <c r="AD83" s="174"/>
      <c r="AE83" s="174"/>
      <c r="AF83" s="166"/>
      <c r="AG83" s="90"/>
    </row>
    <row r="84" spans="2:35" x14ac:dyDescent="0.2">
      <c r="B84" s="86"/>
      <c r="C84" s="160"/>
      <c r="D84" s="175" t="s">
        <v>193</v>
      </c>
      <c r="E84" s="175"/>
      <c r="F84" s="162"/>
      <c r="G84" s="163"/>
      <c r="H84" s="163"/>
      <c r="I84" s="174"/>
      <c r="J84" s="174"/>
      <c r="K84" s="174"/>
      <c r="L84" s="174"/>
      <c r="M84" s="174"/>
      <c r="N84" s="174"/>
      <c r="O84" s="174"/>
      <c r="P84" s="174"/>
      <c r="Q84" s="174"/>
      <c r="R84" s="174"/>
      <c r="S84" s="174"/>
      <c r="T84" s="174"/>
      <c r="U84" s="174"/>
      <c r="V84" s="174"/>
      <c r="W84" s="174"/>
      <c r="X84" s="174"/>
      <c r="Y84" s="174"/>
      <c r="Z84" s="174"/>
      <c r="AA84" s="174"/>
      <c r="AB84" s="174"/>
      <c r="AC84" s="174"/>
      <c r="AD84" s="174"/>
      <c r="AE84" s="174"/>
      <c r="AF84" s="166"/>
      <c r="AG84" s="90"/>
    </row>
    <row r="85" spans="2:35" x14ac:dyDescent="0.2">
      <c r="B85" s="86"/>
      <c r="C85" s="160"/>
      <c r="D85" s="161" t="s">
        <v>190</v>
      </c>
      <c r="E85" s="161"/>
      <c r="F85" s="162"/>
      <c r="G85" s="435" t="e">
        <f>'1'!#REF!</f>
        <v>#REF!</v>
      </c>
      <c r="H85" s="435" t="e">
        <f>'2'!#REF!</f>
        <v>#REF!</v>
      </c>
      <c r="I85" s="435" t="e">
        <f>'3'!#REF!</f>
        <v>#REF!</v>
      </c>
      <c r="J85" s="435" t="e">
        <f>'4'!#REF!</f>
        <v>#REF!</v>
      </c>
      <c r="K85" s="435" t="e">
        <f>'5'!#REF!</f>
        <v>#REF!</v>
      </c>
      <c r="L85" s="435" t="e">
        <f>'6'!#REF!</f>
        <v>#REF!</v>
      </c>
      <c r="M85" s="435" t="e">
        <f>'7'!#REF!</f>
        <v>#REF!</v>
      </c>
      <c r="N85" s="435" t="e">
        <f>'8'!#REF!</f>
        <v>#REF!</v>
      </c>
      <c r="O85" s="435" t="e">
        <f>'9'!#REF!</f>
        <v>#REF!</v>
      </c>
      <c r="P85" s="435" t="e">
        <f>'10'!#REF!</f>
        <v>#REF!</v>
      </c>
      <c r="Q85" s="435" t="e">
        <f>'11'!#REF!</f>
        <v>#REF!</v>
      </c>
      <c r="R85" s="435" t="e">
        <f>'12'!#REF!</f>
        <v>#REF!</v>
      </c>
      <c r="S85" s="435" t="e">
        <f>'13'!#REF!</f>
        <v>#REF!</v>
      </c>
      <c r="T85" s="435" t="e">
        <f>'14'!#REF!</f>
        <v>#REF!</v>
      </c>
      <c r="U85" s="435" t="e">
        <f>'15'!#REF!</f>
        <v>#REF!</v>
      </c>
      <c r="V85" s="435" t="e">
        <f>'16'!#REF!</f>
        <v>#REF!</v>
      </c>
      <c r="W85" s="435" t="e">
        <f>'17'!#REF!</f>
        <v>#REF!</v>
      </c>
      <c r="X85" s="435" t="e">
        <f>'18'!#REF!</f>
        <v>#REF!</v>
      </c>
      <c r="Y85" s="435" t="e">
        <f>'19'!#REF!</f>
        <v>#REF!</v>
      </c>
      <c r="Z85" s="435" t="e">
        <f>'20'!#REF!</f>
        <v>#REF!</v>
      </c>
      <c r="AA85" s="435" t="e">
        <f>'21'!#REF!</f>
        <v>#REF!</v>
      </c>
      <c r="AB85" s="435" t="e">
        <f>'22'!#REF!</f>
        <v>#REF!</v>
      </c>
      <c r="AC85" s="435" t="e">
        <f>'23'!#REF!</f>
        <v>#REF!</v>
      </c>
      <c r="AD85" s="435" t="e">
        <f>'24'!#REF!</f>
        <v>#REF!</v>
      </c>
      <c r="AE85" s="435" t="e">
        <f>'25'!#REF!</f>
        <v>#REF!</v>
      </c>
      <c r="AF85" s="204"/>
      <c r="AG85" s="90"/>
      <c r="AI85" s="383"/>
    </row>
    <row r="86" spans="2:35" x14ac:dyDescent="0.2">
      <c r="B86" s="86"/>
      <c r="C86" s="160"/>
      <c r="D86" s="161" t="s">
        <v>189</v>
      </c>
      <c r="E86" s="161"/>
      <c r="F86" s="162"/>
      <c r="G86" s="435" t="e">
        <f>'1'!#REF!</f>
        <v>#REF!</v>
      </c>
      <c r="H86" s="435" t="e">
        <f>'2'!#REF!</f>
        <v>#REF!</v>
      </c>
      <c r="I86" s="435" t="e">
        <f>'3'!#REF!</f>
        <v>#REF!</v>
      </c>
      <c r="J86" s="435" t="e">
        <f>'4'!#REF!</f>
        <v>#REF!</v>
      </c>
      <c r="K86" s="435" t="e">
        <f>'5'!#REF!</f>
        <v>#REF!</v>
      </c>
      <c r="L86" s="435" t="e">
        <f>'6'!#REF!</f>
        <v>#REF!</v>
      </c>
      <c r="M86" s="435" t="e">
        <f>'7'!#REF!</f>
        <v>#REF!</v>
      </c>
      <c r="N86" s="435" t="e">
        <f>'8'!#REF!</f>
        <v>#REF!</v>
      </c>
      <c r="O86" s="435" t="e">
        <f>'9'!#REF!</f>
        <v>#REF!</v>
      </c>
      <c r="P86" s="435" t="e">
        <f>'10'!#REF!</f>
        <v>#REF!</v>
      </c>
      <c r="Q86" s="435" t="e">
        <f>'11'!#REF!</f>
        <v>#REF!</v>
      </c>
      <c r="R86" s="435" t="e">
        <f>'12'!#REF!</f>
        <v>#REF!</v>
      </c>
      <c r="S86" s="435" t="e">
        <f>'13'!#REF!</f>
        <v>#REF!</v>
      </c>
      <c r="T86" s="435" t="e">
        <f>'14'!#REF!</f>
        <v>#REF!</v>
      </c>
      <c r="U86" s="435" t="e">
        <f>'15'!#REF!</f>
        <v>#REF!</v>
      </c>
      <c r="V86" s="435" t="e">
        <f>'16'!#REF!</f>
        <v>#REF!</v>
      </c>
      <c r="W86" s="435" t="e">
        <f>'17'!#REF!</f>
        <v>#REF!</v>
      </c>
      <c r="X86" s="435" t="e">
        <f>'18'!#REF!</f>
        <v>#REF!</v>
      </c>
      <c r="Y86" s="435" t="e">
        <f>'19'!#REF!</f>
        <v>#REF!</v>
      </c>
      <c r="Z86" s="435" t="e">
        <f>'20'!#REF!</f>
        <v>#REF!</v>
      </c>
      <c r="AA86" s="435" t="e">
        <f>'21'!#REF!</f>
        <v>#REF!</v>
      </c>
      <c r="AB86" s="435" t="e">
        <f>'22'!#REF!</f>
        <v>#REF!</v>
      </c>
      <c r="AC86" s="435" t="e">
        <f>'23'!#REF!</f>
        <v>#REF!</v>
      </c>
      <c r="AD86" s="435" t="e">
        <f>'24'!#REF!</f>
        <v>#REF!</v>
      </c>
      <c r="AE86" s="435" t="e">
        <f>'25'!#REF!</f>
        <v>#REF!</v>
      </c>
      <c r="AF86" s="204"/>
      <c r="AG86" s="90"/>
    </row>
    <row r="87" spans="2:35" x14ac:dyDescent="0.2">
      <c r="B87" s="86"/>
      <c r="C87" s="205"/>
      <c r="D87" s="161" t="s">
        <v>191</v>
      </c>
      <c r="E87" s="161"/>
      <c r="F87" s="206"/>
      <c r="G87" s="435" t="e">
        <f>'1'!#REF!</f>
        <v>#REF!</v>
      </c>
      <c r="H87" s="435" t="e">
        <f>'2'!#REF!</f>
        <v>#REF!</v>
      </c>
      <c r="I87" s="435" t="e">
        <f>'3'!#REF!</f>
        <v>#REF!</v>
      </c>
      <c r="J87" s="435" t="e">
        <f>'4'!#REF!</f>
        <v>#REF!</v>
      </c>
      <c r="K87" s="435" t="e">
        <f>'5'!#REF!</f>
        <v>#REF!</v>
      </c>
      <c r="L87" s="435" t="e">
        <f>'6'!#REF!</f>
        <v>#REF!</v>
      </c>
      <c r="M87" s="435" t="e">
        <f>'7'!#REF!</f>
        <v>#REF!</v>
      </c>
      <c r="N87" s="435" t="e">
        <f>'8'!#REF!</f>
        <v>#REF!</v>
      </c>
      <c r="O87" s="435" t="e">
        <f>'9'!#REF!</f>
        <v>#REF!</v>
      </c>
      <c r="P87" s="435" t="e">
        <f>'10'!#REF!</f>
        <v>#REF!</v>
      </c>
      <c r="Q87" s="435" t="e">
        <f>'11'!#REF!</f>
        <v>#REF!</v>
      </c>
      <c r="R87" s="435" t="e">
        <f>'12'!#REF!</f>
        <v>#REF!</v>
      </c>
      <c r="S87" s="435" t="e">
        <f>'13'!#REF!</f>
        <v>#REF!</v>
      </c>
      <c r="T87" s="435" t="e">
        <f>'14'!#REF!</f>
        <v>#REF!</v>
      </c>
      <c r="U87" s="435" t="e">
        <f>'15'!#REF!</f>
        <v>#REF!</v>
      </c>
      <c r="V87" s="435" t="e">
        <f>'16'!#REF!</f>
        <v>#REF!</v>
      </c>
      <c r="W87" s="435" t="e">
        <f>'17'!#REF!</f>
        <v>#REF!</v>
      </c>
      <c r="X87" s="435" t="e">
        <f>'18'!#REF!</f>
        <v>#REF!</v>
      </c>
      <c r="Y87" s="435" t="e">
        <f>'19'!#REF!</f>
        <v>#REF!</v>
      </c>
      <c r="Z87" s="435" t="e">
        <f>'20'!#REF!</f>
        <v>#REF!</v>
      </c>
      <c r="AA87" s="435" t="e">
        <f>'21'!#REF!</f>
        <v>#REF!</v>
      </c>
      <c r="AB87" s="435" t="e">
        <f>'22'!#REF!</f>
        <v>#REF!</v>
      </c>
      <c r="AC87" s="435" t="e">
        <f>'23'!#REF!</f>
        <v>#REF!</v>
      </c>
      <c r="AD87" s="435" t="e">
        <f>'24'!#REF!</f>
        <v>#REF!</v>
      </c>
      <c r="AE87" s="435" t="e">
        <f>'25'!#REF!</f>
        <v>#REF!</v>
      </c>
      <c r="AF87" s="207"/>
      <c r="AG87" s="90"/>
    </row>
    <row r="88" spans="2:35" x14ac:dyDescent="0.2">
      <c r="B88" s="86"/>
      <c r="C88" s="205"/>
      <c r="D88" s="161" t="s">
        <v>212</v>
      </c>
      <c r="E88" s="161"/>
      <c r="F88" s="194"/>
      <c r="G88" s="435" t="e">
        <f>'1'!#REF!</f>
        <v>#REF!</v>
      </c>
      <c r="H88" s="435" t="e">
        <f>'2'!#REF!</f>
        <v>#REF!</v>
      </c>
      <c r="I88" s="435" t="e">
        <f>'3'!#REF!</f>
        <v>#REF!</v>
      </c>
      <c r="J88" s="435" t="e">
        <f>'4'!#REF!</f>
        <v>#REF!</v>
      </c>
      <c r="K88" s="435" t="e">
        <f>'5'!#REF!</f>
        <v>#REF!</v>
      </c>
      <c r="L88" s="435" t="e">
        <f>'6'!#REF!</f>
        <v>#REF!</v>
      </c>
      <c r="M88" s="435" t="e">
        <f>'7'!#REF!</f>
        <v>#REF!</v>
      </c>
      <c r="N88" s="435" t="e">
        <f>'8'!#REF!</f>
        <v>#REF!</v>
      </c>
      <c r="O88" s="435" t="e">
        <f>'9'!#REF!</f>
        <v>#REF!</v>
      </c>
      <c r="P88" s="435" t="e">
        <f>'10'!#REF!</f>
        <v>#REF!</v>
      </c>
      <c r="Q88" s="435" t="e">
        <f>'11'!#REF!</f>
        <v>#REF!</v>
      </c>
      <c r="R88" s="435" t="e">
        <f>'12'!#REF!</f>
        <v>#REF!</v>
      </c>
      <c r="S88" s="435" t="e">
        <f>'13'!#REF!</f>
        <v>#REF!</v>
      </c>
      <c r="T88" s="435" t="e">
        <f>'14'!#REF!</f>
        <v>#REF!</v>
      </c>
      <c r="U88" s="435" t="e">
        <f>'15'!#REF!</f>
        <v>#REF!</v>
      </c>
      <c r="V88" s="435" t="e">
        <f>'16'!#REF!</f>
        <v>#REF!</v>
      </c>
      <c r="W88" s="435" t="e">
        <f>'17'!#REF!</f>
        <v>#REF!</v>
      </c>
      <c r="X88" s="435" t="e">
        <f>'18'!#REF!</f>
        <v>#REF!</v>
      </c>
      <c r="Y88" s="435" t="e">
        <f>'19'!#REF!</f>
        <v>#REF!</v>
      </c>
      <c r="Z88" s="435" t="e">
        <f>'20'!#REF!</f>
        <v>#REF!</v>
      </c>
      <c r="AA88" s="435" t="e">
        <f>'21'!#REF!</f>
        <v>#REF!</v>
      </c>
      <c r="AB88" s="435" t="e">
        <f>'22'!#REF!</f>
        <v>#REF!</v>
      </c>
      <c r="AC88" s="435" t="e">
        <f>'23'!#REF!</f>
        <v>#REF!</v>
      </c>
      <c r="AD88" s="435" t="e">
        <f>'24'!#REF!</f>
        <v>#REF!</v>
      </c>
      <c r="AE88" s="435" t="e">
        <f>'25'!#REF!</f>
        <v>#REF!</v>
      </c>
      <c r="AF88" s="207"/>
      <c r="AG88" s="90"/>
    </row>
    <row r="89" spans="2:35" x14ac:dyDescent="0.2">
      <c r="B89" s="86"/>
      <c r="C89" s="160"/>
      <c r="D89" s="161" t="s">
        <v>188</v>
      </c>
      <c r="E89" s="161"/>
      <c r="F89" s="161"/>
      <c r="G89" s="435" t="e">
        <f>'1'!#REF!</f>
        <v>#REF!</v>
      </c>
      <c r="H89" s="435" t="e">
        <f>'2'!#REF!</f>
        <v>#REF!</v>
      </c>
      <c r="I89" s="435" t="e">
        <f>'3'!#REF!</f>
        <v>#REF!</v>
      </c>
      <c r="J89" s="435" t="e">
        <f>'4'!#REF!</f>
        <v>#REF!</v>
      </c>
      <c r="K89" s="435" t="e">
        <f>'5'!#REF!</f>
        <v>#REF!</v>
      </c>
      <c r="L89" s="435" t="e">
        <f>'6'!#REF!</f>
        <v>#REF!</v>
      </c>
      <c r="M89" s="435" t="e">
        <f>'7'!#REF!</f>
        <v>#REF!</v>
      </c>
      <c r="N89" s="435" t="e">
        <f>'8'!#REF!</f>
        <v>#REF!</v>
      </c>
      <c r="O89" s="435" t="e">
        <f>'9'!#REF!</f>
        <v>#REF!</v>
      </c>
      <c r="P89" s="435" t="e">
        <f>'10'!#REF!</f>
        <v>#REF!</v>
      </c>
      <c r="Q89" s="435" t="e">
        <f>'11'!#REF!</f>
        <v>#REF!</v>
      </c>
      <c r="R89" s="435" t="e">
        <f>'12'!#REF!</f>
        <v>#REF!</v>
      </c>
      <c r="S89" s="435" t="e">
        <f>'13'!#REF!</f>
        <v>#REF!</v>
      </c>
      <c r="T89" s="435" t="e">
        <f>'14'!#REF!</f>
        <v>#REF!</v>
      </c>
      <c r="U89" s="435" t="e">
        <f>'15'!#REF!</f>
        <v>#REF!</v>
      </c>
      <c r="V89" s="435" t="e">
        <f>'16'!#REF!</f>
        <v>#REF!</v>
      </c>
      <c r="W89" s="435" t="e">
        <f>'17'!#REF!</f>
        <v>#REF!</v>
      </c>
      <c r="X89" s="435" t="e">
        <f>'18'!#REF!</f>
        <v>#REF!</v>
      </c>
      <c r="Y89" s="435" t="e">
        <f>'19'!#REF!</f>
        <v>#REF!</v>
      </c>
      <c r="Z89" s="435" t="e">
        <f>'20'!#REF!</f>
        <v>#REF!</v>
      </c>
      <c r="AA89" s="435" t="e">
        <f>'21'!#REF!</f>
        <v>#REF!</v>
      </c>
      <c r="AB89" s="435" t="e">
        <f>'22'!#REF!</f>
        <v>#REF!</v>
      </c>
      <c r="AC89" s="435" t="e">
        <f>'23'!#REF!</f>
        <v>#REF!</v>
      </c>
      <c r="AD89" s="435" t="e">
        <f>'24'!#REF!</f>
        <v>#REF!</v>
      </c>
      <c r="AE89" s="435" t="e">
        <f>'25'!#REF!</f>
        <v>#REF!</v>
      </c>
      <c r="AF89" s="208"/>
      <c r="AG89" s="90"/>
    </row>
    <row r="90" spans="2:35" x14ac:dyDescent="0.2">
      <c r="B90" s="86"/>
      <c r="C90" s="183"/>
      <c r="D90" s="161" t="s">
        <v>46</v>
      </c>
      <c r="E90" s="161"/>
      <c r="F90" s="162"/>
      <c r="G90" s="435" t="e">
        <f>'1'!#REF!</f>
        <v>#REF!</v>
      </c>
      <c r="H90" s="435" t="e">
        <f>'2'!#REF!</f>
        <v>#REF!</v>
      </c>
      <c r="I90" s="435" t="e">
        <f>'3'!#REF!</f>
        <v>#REF!</v>
      </c>
      <c r="J90" s="435" t="e">
        <f>'4'!#REF!</f>
        <v>#REF!</v>
      </c>
      <c r="K90" s="435" t="e">
        <f>'5'!#REF!</f>
        <v>#REF!</v>
      </c>
      <c r="L90" s="435" t="e">
        <f>'6'!#REF!</f>
        <v>#REF!</v>
      </c>
      <c r="M90" s="435" t="e">
        <f>'7'!#REF!</f>
        <v>#REF!</v>
      </c>
      <c r="N90" s="435" t="e">
        <f>'8'!#REF!</f>
        <v>#REF!</v>
      </c>
      <c r="O90" s="435" t="e">
        <f>'9'!#REF!</f>
        <v>#REF!</v>
      </c>
      <c r="P90" s="435" t="e">
        <f>'10'!#REF!</f>
        <v>#REF!</v>
      </c>
      <c r="Q90" s="435" t="e">
        <f>'11'!#REF!</f>
        <v>#REF!</v>
      </c>
      <c r="R90" s="435" t="e">
        <f>'12'!#REF!</f>
        <v>#REF!</v>
      </c>
      <c r="S90" s="435" t="e">
        <f>'13'!#REF!</f>
        <v>#REF!</v>
      </c>
      <c r="T90" s="435" t="e">
        <f>'14'!#REF!</f>
        <v>#REF!</v>
      </c>
      <c r="U90" s="435" t="e">
        <f>'15'!#REF!</f>
        <v>#REF!</v>
      </c>
      <c r="V90" s="435" t="e">
        <f>'16'!#REF!</f>
        <v>#REF!</v>
      </c>
      <c r="W90" s="435" t="e">
        <f>'17'!#REF!</f>
        <v>#REF!</v>
      </c>
      <c r="X90" s="435" t="e">
        <f>'18'!#REF!</f>
        <v>#REF!</v>
      </c>
      <c r="Y90" s="435" t="e">
        <f>'19'!#REF!</f>
        <v>#REF!</v>
      </c>
      <c r="Z90" s="435" t="e">
        <f>'20'!#REF!</f>
        <v>#REF!</v>
      </c>
      <c r="AA90" s="435" t="e">
        <f>'21'!#REF!</f>
        <v>#REF!</v>
      </c>
      <c r="AB90" s="435" t="e">
        <f>'22'!#REF!</f>
        <v>#REF!</v>
      </c>
      <c r="AC90" s="435" t="e">
        <f>'23'!#REF!</f>
        <v>#REF!</v>
      </c>
      <c r="AD90" s="435" t="e">
        <f>'24'!#REF!</f>
        <v>#REF!</v>
      </c>
      <c r="AE90" s="435" t="e">
        <f>'25'!#REF!</f>
        <v>#REF!</v>
      </c>
      <c r="AF90" s="208"/>
      <c r="AG90" s="90"/>
    </row>
    <row r="91" spans="2:35" x14ac:dyDescent="0.2">
      <c r="B91" s="86"/>
      <c r="C91" s="183"/>
      <c r="D91" s="161" t="s">
        <v>192</v>
      </c>
      <c r="E91" s="161"/>
      <c r="F91" s="209"/>
      <c r="G91" s="435" t="e">
        <f>'1'!#REF!</f>
        <v>#REF!</v>
      </c>
      <c r="H91" s="435" t="e">
        <f>'2'!#REF!</f>
        <v>#REF!</v>
      </c>
      <c r="I91" s="435" t="e">
        <f>'3'!#REF!</f>
        <v>#REF!</v>
      </c>
      <c r="J91" s="435" t="e">
        <f>'4'!#REF!</f>
        <v>#REF!</v>
      </c>
      <c r="K91" s="435" t="e">
        <f>'5'!#REF!</f>
        <v>#REF!</v>
      </c>
      <c r="L91" s="435" t="e">
        <f>'6'!#REF!</f>
        <v>#REF!</v>
      </c>
      <c r="M91" s="435" t="e">
        <f>'7'!#REF!</f>
        <v>#REF!</v>
      </c>
      <c r="N91" s="435" t="e">
        <f>'8'!#REF!</f>
        <v>#REF!</v>
      </c>
      <c r="O91" s="435" t="e">
        <f>'9'!#REF!</f>
        <v>#REF!</v>
      </c>
      <c r="P91" s="435" t="e">
        <f>'10'!#REF!</f>
        <v>#REF!</v>
      </c>
      <c r="Q91" s="435" t="e">
        <f>'11'!#REF!</f>
        <v>#REF!</v>
      </c>
      <c r="R91" s="435" t="e">
        <f>'12'!#REF!</f>
        <v>#REF!</v>
      </c>
      <c r="S91" s="435" t="e">
        <f>'13'!#REF!</f>
        <v>#REF!</v>
      </c>
      <c r="T91" s="435" t="e">
        <f>'14'!#REF!</f>
        <v>#REF!</v>
      </c>
      <c r="U91" s="435" t="e">
        <f>'15'!#REF!</f>
        <v>#REF!</v>
      </c>
      <c r="V91" s="435" t="e">
        <f>'16'!#REF!</f>
        <v>#REF!</v>
      </c>
      <c r="W91" s="435" t="e">
        <f>'17'!#REF!</f>
        <v>#REF!</v>
      </c>
      <c r="X91" s="435" t="e">
        <f>'18'!#REF!</f>
        <v>#REF!</v>
      </c>
      <c r="Y91" s="435" t="e">
        <f>'19'!#REF!</f>
        <v>#REF!</v>
      </c>
      <c r="Z91" s="435" t="e">
        <f>'20'!#REF!</f>
        <v>#REF!</v>
      </c>
      <c r="AA91" s="435" t="e">
        <f>'21'!#REF!</f>
        <v>#REF!</v>
      </c>
      <c r="AB91" s="435" t="e">
        <f>'22'!#REF!</f>
        <v>#REF!</v>
      </c>
      <c r="AC91" s="435" t="e">
        <f>'23'!#REF!</f>
        <v>#REF!</v>
      </c>
      <c r="AD91" s="435" t="e">
        <f>'24'!#REF!</f>
        <v>#REF!</v>
      </c>
      <c r="AE91" s="435" t="e">
        <f>'25'!#REF!</f>
        <v>#REF!</v>
      </c>
      <c r="AF91" s="208"/>
      <c r="AG91" s="90"/>
    </row>
    <row r="92" spans="2:35" ht="12.75" hidden="1" customHeight="1" x14ac:dyDescent="0.2">
      <c r="B92" s="86"/>
      <c r="C92" s="183"/>
      <c r="D92" s="210" t="s">
        <v>90</v>
      </c>
      <c r="E92" s="210"/>
      <c r="F92" s="209"/>
      <c r="G92" s="211" t="e">
        <f>IF(G39=0,0,IF((tabpers!J$36+tabpers!J$37*G11-G39*(tabpers!J$38+tabpers!J$39*G11))&lt;0,0,tabpers!J$36+tabpers!J$37*G11-G39*(tabpers!J$38+tabpers!J$39*G11)))</f>
        <v>#REF!</v>
      </c>
      <c r="H92" s="211" t="e">
        <f>IF(H39=0,0,IF((tabpers!K$36+tabpers!K$37*H11-H39*(tabpers!K$38+tabpers!K$39*H11))&lt;0,0,tabpers!K$36+tabpers!K$37*H11-H39*(tabpers!K$38+tabpers!K$39*H11)))</f>
        <v>#REF!</v>
      </c>
      <c r="I92" s="211" t="e">
        <f>IF(I39=0,0,IF((tabpers!L$36+tabpers!L$37*I11-I39*(tabpers!L$38+tabpers!L$39*I11))&lt;0,0,tabpers!L$36+tabpers!L$37*I11-I39*(tabpers!L$38+tabpers!L$39*I11)))</f>
        <v>#REF!</v>
      </c>
      <c r="J92" s="211"/>
      <c r="K92" s="211"/>
      <c r="L92" s="211"/>
      <c r="M92" s="211"/>
      <c r="N92" s="211"/>
      <c r="O92" s="211"/>
      <c r="P92" s="211"/>
      <c r="Q92" s="211"/>
      <c r="R92" s="211"/>
      <c r="S92" s="211"/>
      <c r="T92" s="211"/>
      <c r="U92" s="211"/>
      <c r="V92" s="211"/>
      <c r="W92" s="211"/>
      <c r="X92" s="211"/>
      <c r="Y92" s="211"/>
      <c r="Z92" s="211"/>
      <c r="AA92" s="211"/>
      <c r="AB92" s="211"/>
      <c r="AC92" s="211"/>
      <c r="AD92" s="211"/>
      <c r="AE92" s="211"/>
      <c r="AF92" s="208"/>
      <c r="AG92" s="90"/>
    </row>
    <row r="93" spans="2:35" ht="12.75" hidden="1" customHeight="1" x14ac:dyDescent="0.2">
      <c r="B93" s="86"/>
      <c r="C93" s="183"/>
      <c r="D93" s="210" t="s">
        <v>91</v>
      </c>
      <c r="E93" s="210"/>
      <c r="F93" s="209"/>
      <c r="G93" s="211" t="e">
        <f>IF(G50=0,0,IF((tabpers!J$36+tabpers!J$37*G11-G50*(tabpers!J$38+tabpers!J$39*G11))&lt;0,0,tabpers!J$36+tabpers!J$37*G11-G50*(tabpers!J$38+tabpers!J$39*G11)))</f>
        <v>#REF!</v>
      </c>
      <c r="H93" s="211" t="e">
        <f>IF(H50=0,0,IF((tabpers!K$36+tabpers!K$37*H11-H50*(tabpers!K$38+tabpers!K$39*H11))&lt;0,0,tabpers!K$36+tabpers!K$37*H11-H50*(tabpers!K$38+tabpers!K$39*H11)))</f>
        <v>#REF!</v>
      </c>
      <c r="I93" s="211" t="e">
        <f>IF(I50=0,0,IF((tabpers!L$36+tabpers!L$37*I11-I50*(tabpers!L$38+tabpers!L$39*I11))&lt;0,0,tabpers!L$36+tabpers!L$37*I11-I50*(tabpers!L$38+tabpers!L$39*I11)))</f>
        <v>#REF!</v>
      </c>
      <c r="J93" s="211"/>
      <c r="K93" s="211"/>
      <c r="L93" s="211"/>
      <c r="M93" s="211"/>
      <c r="N93" s="211"/>
      <c r="O93" s="211"/>
      <c r="P93" s="211"/>
      <c r="Q93" s="211"/>
      <c r="R93" s="211"/>
      <c r="S93" s="211"/>
      <c r="T93" s="211"/>
      <c r="U93" s="211"/>
      <c r="V93" s="211"/>
      <c r="W93" s="211"/>
      <c r="X93" s="211"/>
      <c r="Y93" s="211"/>
      <c r="Z93" s="211"/>
      <c r="AA93" s="211"/>
      <c r="AB93" s="211"/>
      <c r="AC93" s="211"/>
      <c r="AD93" s="211"/>
      <c r="AE93" s="211"/>
      <c r="AF93" s="208"/>
      <c r="AG93" s="90"/>
    </row>
    <row r="94" spans="2:35" ht="12.75" hidden="1" customHeight="1" x14ac:dyDescent="0.2">
      <c r="B94" s="86"/>
      <c r="C94" s="183"/>
      <c r="D94" s="161" t="s">
        <v>93</v>
      </c>
      <c r="E94" s="161"/>
      <c r="F94" s="209"/>
      <c r="G94" s="211"/>
      <c r="H94" s="211"/>
      <c r="I94" s="307"/>
      <c r="J94" s="307"/>
      <c r="K94" s="307"/>
      <c r="L94" s="307"/>
      <c r="M94" s="307"/>
      <c r="N94" s="307"/>
      <c r="O94" s="307"/>
      <c r="P94" s="307"/>
      <c r="Q94" s="307"/>
      <c r="R94" s="307"/>
      <c r="S94" s="307"/>
      <c r="T94" s="307"/>
      <c r="U94" s="307"/>
      <c r="V94" s="307"/>
      <c r="W94" s="307"/>
      <c r="X94" s="307"/>
      <c r="Y94" s="307"/>
      <c r="Z94" s="307"/>
      <c r="AA94" s="307"/>
      <c r="AB94" s="307"/>
      <c r="AC94" s="307"/>
      <c r="AD94" s="307"/>
      <c r="AE94" s="307"/>
      <c r="AF94" s="208"/>
      <c r="AG94" s="90"/>
    </row>
    <row r="95" spans="2:35" x14ac:dyDescent="0.2">
      <c r="B95" s="86"/>
      <c r="C95" s="160"/>
      <c r="D95" s="212"/>
      <c r="E95" s="212"/>
      <c r="F95" s="184"/>
      <c r="G95" s="320" t="e">
        <f>IF(G19=0,0,IF((SUM(G85:G91)+G94)&lt;(tabpers!J$40+tabpers!J$41*G11),(tabpers!J$40+tabpers!J$41*G11),SUM(G85:G91)+G94))</f>
        <v>#REF!</v>
      </c>
      <c r="H95" s="320" t="e">
        <f>IF(H19=0,0,IF((SUM(H85:H91)+H94)&lt;(tabpers!K$40+tabpers!K$41*H11),(tabpers!K$40+tabpers!K$41*H11),SUM(H85:H91)+H94))</f>
        <v>#REF!</v>
      </c>
      <c r="I95" s="320" t="e">
        <f>IF(I19=0,0,IF((SUM(I85:I91)+I94)&lt;(tabpers!L$40+tabpers!L$41*I11),(tabpers!L$40+tabpers!L$41*I11),SUM(I85:I91)+I94))</f>
        <v>#REF!</v>
      </c>
      <c r="J95" s="320" t="e">
        <f>IF(J19=0,0,IF((SUM(J85:J91)+J94)&lt;(tabpers!M$40+tabpers!M$41*J11),(tabpers!M$40+tabpers!M$41*J11),SUM(J85:J91)+J94))</f>
        <v>#REF!</v>
      </c>
      <c r="K95" s="320" t="e">
        <f>IF(K19=0,0,IF((SUM(K85:K91)+K94)&lt;(tabpers!N$40+tabpers!N$41*K11),(tabpers!N$40+tabpers!N$41*K11),SUM(K85:K91)+K94))</f>
        <v>#REF!</v>
      </c>
      <c r="L95" s="320" t="e">
        <f>IF(L19=0,0,IF((SUM(L85:L91)+L94)&lt;(tabpers!O$40+tabpers!O$41*L11),(tabpers!O$40+tabpers!O$41*L11),SUM(L85:L91)+L94))</f>
        <v>#REF!</v>
      </c>
      <c r="M95" s="320" t="e">
        <f>IF(M19=0,0,IF((SUM(M85:M91)+M94)&lt;(tabpers!Q$40+tabpers!Q$41*M11),(tabpers!Q$40+tabpers!Q$41*M11),SUM(M85:M91)+M94))</f>
        <v>#REF!</v>
      </c>
      <c r="N95" s="320" t="e">
        <f>IF(N19=0,0,IF((SUM(N85:N91)+N94)&lt;(tabpers!R$40+tabpers!R$41*N11),(tabpers!R$40+tabpers!R$41*N11),SUM(N85:N91)+N94))</f>
        <v>#REF!</v>
      </c>
      <c r="O95" s="320" t="e">
        <f>IF(O19=0,0,IF((SUM(O85:O91)+O94)&lt;(tabpers!S$40+tabpers!S$41*O11),(tabpers!S$40+tabpers!S$41*O11),SUM(O85:O91)+O94))</f>
        <v>#REF!</v>
      </c>
      <c r="P95" s="320" t="e">
        <f>IF(P19=0,0,IF((SUM(P85:P91)+P94)&lt;(tabpers!T$40+tabpers!T$41*P11),(tabpers!T$40+tabpers!T$41*P11),SUM(P85:P91)+P94))</f>
        <v>#REF!</v>
      </c>
      <c r="Q95" s="320" t="e">
        <f>IF(Q19=0,0,IF((SUM(Q85:Q91)+Q94)&lt;(tabpers!U$40+tabpers!U$41*Q11),(tabpers!U$40+tabpers!U$41*Q11),SUM(Q85:Q91)+Q94))</f>
        <v>#REF!</v>
      </c>
      <c r="R95" s="320" t="e">
        <f>IF(R19=0,0,IF((SUM(R85:R91)+R94)&lt;(tabpers!V$40+tabpers!V$41*R11),(tabpers!V$40+tabpers!V$41*R11),SUM(R85:R91)+R94))</f>
        <v>#REF!</v>
      </c>
      <c r="S95" s="320" t="e">
        <f>IF(S19=0,0,IF((SUM(S85:S91)+S94)&lt;(tabpers!W$40+tabpers!W$41*S11),(tabpers!W$40+tabpers!W$41*S11),SUM(S85:S91)+S94))</f>
        <v>#REF!</v>
      </c>
      <c r="T95" s="320" t="e">
        <f>IF(T19=0,0,IF((SUM(T85:T91)+T94)&lt;(tabpers!X$40+tabpers!X$41*T11),(tabpers!X$40+tabpers!X$41*T11),SUM(T85:T91)+T94))</f>
        <v>#REF!</v>
      </c>
      <c r="U95" s="320" t="e">
        <f>IF(U19=0,0,IF((SUM(U85:U91)+U94)&lt;(tabpers!Y$40+tabpers!Y$41*U11),(tabpers!Y$40+tabpers!Y$41*U11),SUM(U85:U91)+U94))</f>
        <v>#REF!</v>
      </c>
      <c r="V95" s="320" t="e">
        <f>IF(V19=0,0,IF((SUM(V85:V91)+V94)&lt;(tabpers!Z$40+tabpers!Z$41*V11),(tabpers!Z$40+tabpers!Z$41*V11),SUM(V85:V91)+V94))</f>
        <v>#REF!</v>
      </c>
      <c r="W95" s="320" t="e">
        <f>IF(W19=0,0,IF((SUM(W85:W91)+W94)&lt;(tabpers!AA$40+tabpers!AA$41*W11),(tabpers!AA$40+tabpers!AA$41*W11),SUM(W85:W91)+W94))</f>
        <v>#REF!</v>
      </c>
      <c r="X95" s="320" t="e">
        <f>IF(X19=0,0,IF((SUM(X85:X91)+X94)&lt;(tabpers!AB$40+tabpers!AB$41*X11),(tabpers!AB$40+tabpers!AB$41*X11),SUM(X85:X91)+X94))</f>
        <v>#REF!</v>
      </c>
      <c r="Y95" s="320" t="e">
        <f>IF(Y19=0,0,IF((SUM(Y85:Y91)+Y94)&lt;(tabpers!AC$40+tabpers!AC$41*Y11),(tabpers!AC$40+tabpers!AC$41*Y11),SUM(Y85:Y91)+Y94))</f>
        <v>#REF!</v>
      </c>
      <c r="Z95" s="320" t="e">
        <f>IF(Z19=0,0,IF((SUM(Z85:Z91)+Z94)&lt;(tabpers!AD$40+tabpers!AD$41*Z11),(tabpers!AD$40+tabpers!AD$41*Z11),SUM(Z85:Z91)+Z94))</f>
        <v>#REF!</v>
      </c>
      <c r="AA95" s="320" t="e">
        <f>IF(AA19=0,0,IF((SUM(AA85:AA91)+AA94)&lt;(tabpers!AE$40+tabpers!AE$41*AA11),(tabpers!AE$40+tabpers!AE$41*AA11),SUM(AA85:AA91)+AA94))</f>
        <v>#REF!</v>
      </c>
      <c r="AB95" s="320" t="e">
        <f>IF(AB19=0,0,IF((SUM(AB85:AB91)+AB94)&lt;(tabpers!AF$40+tabpers!AF$41*AB11),(tabpers!AF$40+tabpers!AF$41*AB11),SUM(AB85:AB91)+AB94))</f>
        <v>#REF!</v>
      </c>
      <c r="AC95" s="320" t="e">
        <f>IF(AC19=0,0,IF((SUM(AC85:AC91)+AC94)&lt;(tabpers!AG$40+tabpers!AG$41*AC11),(tabpers!AG$40+tabpers!AG$41*AC11),SUM(AC85:AC91)+AC94))</f>
        <v>#REF!</v>
      </c>
      <c r="AD95" s="320" t="e">
        <f>IF(AD19=0,0,IF((SUM(AD85:AD91)+AD94)&lt;(tabpers!AH$40+tabpers!AH$41*AD11),(tabpers!AH$40+tabpers!AH$41*AD11),SUM(AD85:AD91)+AD94))</f>
        <v>#REF!</v>
      </c>
      <c r="AE95" s="320" t="e">
        <f>IF(AE19=0,0,IF((SUM(AE85:AE91)+AE94)&lt;(tabpers!AI$40+tabpers!AI$41*AE11),(tabpers!AI$40+tabpers!AI$41*AE11),SUM(AE85:AE91)+AE94))</f>
        <v>#REF!</v>
      </c>
      <c r="AF95" s="204"/>
      <c r="AG95" s="90"/>
    </row>
    <row r="96" spans="2:35" x14ac:dyDescent="0.2">
      <c r="B96" s="86"/>
      <c r="C96" s="160"/>
      <c r="D96" s="268" t="s">
        <v>221</v>
      </c>
      <c r="E96" s="268"/>
      <c r="F96" s="206"/>
      <c r="G96" s="211"/>
      <c r="H96" s="211"/>
      <c r="I96" s="307"/>
      <c r="J96" s="307"/>
      <c r="K96" s="307"/>
      <c r="L96" s="307"/>
      <c r="M96" s="307"/>
      <c r="N96" s="307"/>
      <c r="O96" s="307"/>
      <c r="P96" s="307"/>
      <c r="Q96" s="307"/>
      <c r="R96" s="307"/>
      <c r="S96" s="307"/>
      <c r="T96" s="307"/>
      <c r="U96" s="307"/>
      <c r="V96" s="307"/>
      <c r="W96" s="307"/>
      <c r="X96" s="307"/>
      <c r="Y96" s="307"/>
      <c r="Z96" s="307"/>
      <c r="AA96" s="307"/>
      <c r="AB96" s="307"/>
      <c r="AC96" s="307"/>
      <c r="AD96" s="307"/>
      <c r="AE96" s="307"/>
      <c r="AF96" s="204"/>
      <c r="AG96" s="90"/>
    </row>
    <row r="97" spans="2:35" x14ac:dyDescent="0.2">
      <c r="B97" s="86"/>
      <c r="C97" s="213"/>
      <c r="D97" s="212" t="s">
        <v>84</v>
      </c>
      <c r="E97" s="212"/>
      <c r="F97" s="178"/>
      <c r="G97" s="165"/>
      <c r="H97" s="165"/>
      <c r="I97" s="164"/>
      <c r="J97" s="164"/>
      <c r="K97" s="164"/>
      <c r="L97" s="164"/>
      <c r="M97" s="164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  <c r="AE97" s="164"/>
      <c r="AF97" s="164"/>
      <c r="AG97" s="90"/>
    </row>
    <row r="98" spans="2:35" x14ac:dyDescent="0.2">
      <c r="B98" s="86"/>
      <c r="C98" s="213"/>
      <c r="D98" s="161" t="s">
        <v>45</v>
      </c>
      <c r="E98" s="161"/>
      <c r="F98" s="178"/>
      <c r="G98" s="435" t="e">
        <f>'1'!#REF!</f>
        <v>#REF!</v>
      </c>
      <c r="H98" s="435" t="e">
        <f>'2'!#REF!</f>
        <v>#REF!</v>
      </c>
      <c r="I98" s="435" t="e">
        <f>'3'!#REF!</f>
        <v>#REF!</v>
      </c>
      <c r="J98" s="435" t="e">
        <f>'4'!#REF!</f>
        <v>#REF!</v>
      </c>
      <c r="K98" s="435" t="e">
        <f>'5'!#REF!</f>
        <v>#REF!</v>
      </c>
      <c r="L98" s="435" t="e">
        <f>'6'!#REF!</f>
        <v>#REF!</v>
      </c>
      <c r="M98" s="435" t="e">
        <f>'7'!#REF!</f>
        <v>#REF!</v>
      </c>
      <c r="N98" s="435" t="e">
        <f>'8'!#REF!</f>
        <v>#REF!</v>
      </c>
      <c r="O98" s="435" t="e">
        <f>'9'!#REF!</f>
        <v>#REF!</v>
      </c>
      <c r="P98" s="435" t="e">
        <f>'10'!#REF!</f>
        <v>#REF!</v>
      </c>
      <c r="Q98" s="435" t="e">
        <f>'11'!#REF!</f>
        <v>#REF!</v>
      </c>
      <c r="R98" s="435" t="e">
        <f>'12'!#REF!</f>
        <v>#REF!</v>
      </c>
      <c r="S98" s="435" t="e">
        <f>'13'!#REF!</f>
        <v>#REF!</v>
      </c>
      <c r="T98" s="435" t="e">
        <f>'14'!#REF!</f>
        <v>#REF!</v>
      </c>
      <c r="U98" s="435" t="e">
        <f>'15'!#REF!</f>
        <v>#REF!</v>
      </c>
      <c r="V98" s="435" t="e">
        <f>'16'!#REF!</f>
        <v>#REF!</v>
      </c>
      <c r="W98" s="435" t="e">
        <f>'17'!#REF!</f>
        <v>#REF!</v>
      </c>
      <c r="X98" s="435" t="e">
        <f>'18'!#REF!</f>
        <v>#REF!</v>
      </c>
      <c r="Y98" s="435" t="e">
        <f>'19'!#REF!</f>
        <v>#REF!</v>
      </c>
      <c r="Z98" s="435" t="e">
        <f>'20'!#REF!</f>
        <v>#REF!</v>
      </c>
      <c r="AA98" s="435" t="e">
        <f>'21'!#REF!</f>
        <v>#REF!</v>
      </c>
      <c r="AB98" s="435" t="e">
        <f>'22'!#REF!</f>
        <v>#REF!</v>
      </c>
      <c r="AC98" s="435" t="e">
        <f>'23'!#REF!</f>
        <v>#REF!</v>
      </c>
      <c r="AD98" s="435" t="e">
        <f>'24'!#REF!</f>
        <v>#REF!</v>
      </c>
      <c r="AE98" s="435" t="e">
        <f>'25'!#REF!</f>
        <v>#REF!</v>
      </c>
      <c r="AF98" s="164"/>
      <c r="AG98" s="90"/>
    </row>
    <row r="99" spans="2:35" x14ac:dyDescent="0.2">
      <c r="B99" s="86"/>
      <c r="C99" s="213"/>
      <c r="D99" s="161" t="s">
        <v>99</v>
      </c>
      <c r="E99" s="161"/>
      <c r="F99" s="178"/>
      <c r="G99" s="435" t="e">
        <f>'1'!#REF!</f>
        <v>#REF!</v>
      </c>
      <c r="H99" s="435" t="e">
        <f>'2'!#REF!</f>
        <v>#REF!</v>
      </c>
      <c r="I99" s="435" t="e">
        <f>'3'!#REF!</f>
        <v>#REF!</v>
      </c>
      <c r="J99" s="435" t="e">
        <f>'4'!#REF!</f>
        <v>#REF!</v>
      </c>
      <c r="K99" s="435" t="e">
        <f>'5'!#REF!</f>
        <v>#REF!</v>
      </c>
      <c r="L99" s="435" t="e">
        <f>'6'!#REF!</f>
        <v>#REF!</v>
      </c>
      <c r="M99" s="435" t="e">
        <f>'7'!#REF!</f>
        <v>#REF!</v>
      </c>
      <c r="N99" s="435" t="e">
        <f>'8'!#REF!</f>
        <v>#REF!</v>
      </c>
      <c r="O99" s="435" t="e">
        <f>'9'!#REF!</f>
        <v>#REF!</v>
      </c>
      <c r="P99" s="435" t="e">
        <f>'10'!#REF!</f>
        <v>#REF!</v>
      </c>
      <c r="Q99" s="435" t="e">
        <f>'11'!#REF!</f>
        <v>#REF!</v>
      </c>
      <c r="R99" s="435" t="e">
        <f>'12'!#REF!</f>
        <v>#REF!</v>
      </c>
      <c r="S99" s="435" t="e">
        <f>'13'!#REF!</f>
        <v>#REF!</v>
      </c>
      <c r="T99" s="435" t="e">
        <f>'14'!#REF!</f>
        <v>#REF!</v>
      </c>
      <c r="U99" s="435" t="e">
        <f>'15'!#REF!</f>
        <v>#REF!</v>
      </c>
      <c r="V99" s="435" t="e">
        <f>'16'!#REF!</f>
        <v>#REF!</v>
      </c>
      <c r="W99" s="435" t="e">
        <f>'17'!#REF!</f>
        <v>#REF!</v>
      </c>
      <c r="X99" s="435" t="e">
        <f>'18'!#REF!</f>
        <v>#REF!</v>
      </c>
      <c r="Y99" s="435" t="e">
        <f>'19'!#REF!</f>
        <v>#REF!</v>
      </c>
      <c r="Z99" s="435" t="e">
        <f>'20'!#REF!</f>
        <v>#REF!</v>
      </c>
      <c r="AA99" s="435" t="e">
        <f>'21'!#REF!</f>
        <v>#REF!</v>
      </c>
      <c r="AB99" s="435" t="e">
        <f>'22'!#REF!</f>
        <v>#REF!</v>
      </c>
      <c r="AC99" s="435" t="e">
        <f>'23'!#REF!</f>
        <v>#REF!</v>
      </c>
      <c r="AD99" s="435" t="e">
        <f>'24'!#REF!</f>
        <v>#REF!</v>
      </c>
      <c r="AE99" s="435" t="e">
        <f>'25'!#REF!</f>
        <v>#REF!</v>
      </c>
      <c r="AF99" s="164"/>
      <c r="AG99" s="90"/>
    </row>
    <row r="100" spans="2:35" x14ac:dyDescent="0.2">
      <c r="B100" s="86"/>
      <c r="C100" s="160"/>
      <c r="D100" s="161" t="s">
        <v>47</v>
      </c>
      <c r="E100" s="161"/>
      <c r="F100" s="161"/>
      <c r="G100" s="435" t="e">
        <f>'1'!#REF!</f>
        <v>#REF!</v>
      </c>
      <c r="H100" s="435" t="e">
        <f>'2'!#REF!</f>
        <v>#REF!</v>
      </c>
      <c r="I100" s="435" t="e">
        <f>'3'!#REF!</f>
        <v>#REF!</v>
      </c>
      <c r="J100" s="435" t="e">
        <f>'4'!#REF!</f>
        <v>#REF!</v>
      </c>
      <c r="K100" s="435" t="e">
        <f>'5'!#REF!</f>
        <v>#REF!</v>
      </c>
      <c r="L100" s="435" t="e">
        <f>'6'!#REF!</f>
        <v>#REF!</v>
      </c>
      <c r="M100" s="435" t="e">
        <f>'7'!#REF!</f>
        <v>#REF!</v>
      </c>
      <c r="N100" s="435" t="e">
        <f>'8'!#REF!</f>
        <v>#REF!</v>
      </c>
      <c r="O100" s="435" t="e">
        <f>'9'!#REF!</f>
        <v>#REF!</v>
      </c>
      <c r="P100" s="435" t="e">
        <f>'10'!#REF!</f>
        <v>#REF!</v>
      </c>
      <c r="Q100" s="435" t="e">
        <f>'11'!#REF!</f>
        <v>#REF!</v>
      </c>
      <c r="R100" s="435" t="e">
        <f>'12'!#REF!</f>
        <v>#REF!</v>
      </c>
      <c r="S100" s="435" t="e">
        <f>'13'!#REF!</f>
        <v>#REF!</v>
      </c>
      <c r="T100" s="435" t="e">
        <f>'14'!#REF!</f>
        <v>#REF!</v>
      </c>
      <c r="U100" s="435" t="e">
        <f>'15'!#REF!</f>
        <v>#REF!</v>
      </c>
      <c r="V100" s="435" t="e">
        <f>'16'!#REF!</f>
        <v>#REF!</v>
      </c>
      <c r="W100" s="435" t="e">
        <f>'17'!#REF!</f>
        <v>#REF!</v>
      </c>
      <c r="X100" s="435" t="e">
        <f>'18'!#REF!</f>
        <v>#REF!</v>
      </c>
      <c r="Y100" s="435" t="e">
        <f>'19'!#REF!</f>
        <v>#REF!</v>
      </c>
      <c r="Z100" s="435" t="e">
        <f>'20'!#REF!</f>
        <v>#REF!</v>
      </c>
      <c r="AA100" s="435" t="e">
        <f>'21'!#REF!</f>
        <v>#REF!</v>
      </c>
      <c r="AB100" s="435" t="e">
        <f>'22'!#REF!</f>
        <v>#REF!</v>
      </c>
      <c r="AC100" s="435" t="e">
        <f>'23'!#REF!</f>
        <v>#REF!</v>
      </c>
      <c r="AD100" s="435" t="e">
        <f>'24'!#REF!</f>
        <v>#REF!</v>
      </c>
      <c r="AE100" s="435" t="e">
        <f>'25'!#REF!</f>
        <v>#REF!</v>
      </c>
      <c r="AF100" s="166"/>
      <c r="AG100" s="90"/>
    </row>
    <row r="101" spans="2:35" x14ac:dyDescent="0.2">
      <c r="B101" s="86"/>
      <c r="C101" s="160"/>
      <c r="D101" s="214" t="s">
        <v>6</v>
      </c>
      <c r="E101" s="214"/>
      <c r="F101" s="214"/>
      <c r="G101" s="435" t="e">
        <f>'1'!#REF!</f>
        <v>#REF!</v>
      </c>
      <c r="H101" s="435" t="e">
        <f>'2'!#REF!</f>
        <v>#REF!</v>
      </c>
      <c r="I101" s="435" t="e">
        <f>'3'!#REF!</f>
        <v>#REF!</v>
      </c>
      <c r="J101" s="435" t="e">
        <f>'4'!#REF!</f>
        <v>#REF!</v>
      </c>
      <c r="K101" s="435" t="e">
        <f>'5'!#REF!</f>
        <v>#REF!</v>
      </c>
      <c r="L101" s="435" t="e">
        <f>'6'!#REF!</f>
        <v>#REF!</v>
      </c>
      <c r="M101" s="435" t="e">
        <f>'7'!#REF!</f>
        <v>#REF!</v>
      </c>
      <c r="N101" s="435" t="e">
        <f>'8'!#REF!</f>
        <v>#REF!</v>
      </c>
      <c r="O101" s="435" t="e">
        <f>'9'!#REF!</f>
        <v>#REF!</v>
      </c>
      <c r="P101" s="435" t="e">
        <f>'10'!#REF!</f>
        <v>#REF!</v>
      </c>
      <c r="Q101" s="435" t="e">
        <f>'11'!#REF!</f>
        <v>#REF!</v>
      </c>
      <c r="R101" s="435" t="e">
        <f>'12'!#REF!</f>
        <v>#REF!</v>
      </c>
      <c r="S101" s="435" t="e">
        <f>'13'!#REF!</f>
        <v>#REF!</v>
      </c>
      <c r="T101" s="435" t="e">
        <f>'14'!#REF!</f>
        <v>#REF!</v>
      </c>
      <c r="U101" s="435" t="e">
        <f>'15'!#REF!</f>
        <v>#REF!</v>
      </c>
      <c r="V101" s="435" t="e">
        <f>'16'!#REF!</f>
        <v>#REF!</v>
      </c>
      <c r="W101" s="435" t="e">
        <f>'17'!#REF!</f>
        <v>#REF!</v>
      </c>
      <c r="X101" s="435" t="e">
        <f>'18'!#REF!</f>
        <v>#REF!</v>
      </c>
      <c r="Y101" s="435" t="e">
        <f>'19'!#REF!</f>
        <v>#REF!</v>
      </c>
      <c r="Z101" s="435" t="e">
        <f>'20'!#REF!</f>
        <v>#REF!</v>
      </c>
      <c r="AA101" s="435" t="e">
        <f>'21'!#REF!</f>
        <v>#REF!</v>
      </c>
      <c r="AB101" s="435" t="e">
        <f>'22'!#REF!</f>
        <v>#REF!</v>
      </c>
      <c r="AC101" s="435" t="e">
        <f>'23'!#REF!</f>
        <v>#REF!</v>
      </c>
      <c r="AD101" s="435" t="e">
        <f>'24'!#REF!</f>
        <v>#REF!</v>
      </c>
      <c r="AE101" s="435" t="e">
        <f>'25'!#REF!</f>
        <v>#REF!</v>
      </c>
      <c r="AF101" s="166"/>
      <c r="AG101" s="90"/>
    </row>
    <row r="102" spans="2:35" x14ac:dyDescent="0.2">
      <c r="B102" s="86"/>
      <c r="C102" s="160"/>
      <c r="D102" s="161" t="s">
        <v>31</v>
      </c>
      <c r="E102" s="161"/>
      <c r="F102" s="162"/>
      <c r="G102" s="435" t="e">
        <f>'1'!#REF!</f>
        <v>#REF!</v>
      </c>
      <c r="H102" s="435" t="e">
        <f>'2'!#REF!</f>
        <v>#REF!</v>
      </c>
      <c r="I102" s="435" t="e">
        <f>'3'!#REF!</f>
        <v>#REF!</v>
      </c>
      <c r="J102" s="435" t="e">
        <f>'4'!#REF!</f>
        <v>#REF!</v>
      </c>
      <c r="K102" s="435" t="e">
        <f>'5'!#REF!</f>
        <v>#REF!</v>
      </c>
      <c r="L102" s="435" t="e">
        <f>'6'!#REF!</f>
        <v>#REF!</v>
      </c>
      <c r="M102" s="435" t="e">
        <f>'7'!#REF!</f>
        <v>#REF!</v>
      </c>
      <c r="N102" s="435" t="e">
        <f>'8'!#REF!</f>
        <v>#REF!</v>
      </c>
      <c r="O102" s="435" t="e">
        <f>'9'!#REF!</f>
        <v>#REF!</v>
      </c>
      <c r="P102" s="435" t="e">
        <f>'10'!#REF!</f>
        <v>#REF!</v>
      </c>
      <c r="Q102" s="435" t="e">
        <f>'11'!#REF!</f>
        <v>#REF!</v>
      </c>
      <c r="R102" s="435" t="e">
        <f>'12'!#REF!</f>
        <v>#REF!</v>
      </c>
      <c r="S102" s="435" t="e">
        <f>'13'!#REF!</f>
        <v>#REF!</v>
      </c>
      <c r="T102" s="435" t="e">
        <f>'14'!#REF!</f>
        <v>#REF!</v>
      </c>
      <c r="U102" s="435" t="e">
        <f>'15'!#REF!</f>
        <v>#REF!</v>
      </c>
      <c r="V102" s="435" t="e">
        <f>'16'!#REF!</f>
        <v>#REF!</v>
      </c>
      <c r="W102" s="435" t="e">
        <f>'17'!#REF!</f>
        <v>#REF!</v>
      </c>
      <c r="X102" s="435" t="e">
        <f>'18'!#REF!</f>
        <v>#REF!</v>
      </c>
      <c r="Y102" s="435" t="e">
        <f>'19'!#REF!</f>
        <v>#REF!</v>
      </c>
      <c r="Z102" s="435" t="e">
        <f>'20'!#REF!</f>
        <v>#REF!</v>
      </c>
      <c r="AA102" s="435" t="e">
        <f>'21'!#REF!</f>
        <v>#REF!</v>
      </c>
      <c r="AB102" s="435" t="e">
        <f>'22'!#REF!</f>
        <v>#REF!</v>
      </c>
      <c r="AC102" s="435" t="e">
        <f>'23'!#REF!</f>
        <v>#REF!</v>
      </c>
      <c r="AD102" s="435" t="e">
        <f>'24'!#REF!</f>
        <v>#REF!</v>
      </c>
      <c r="AE102" s="435" t="e">
        <f>'25'!#REF!</f>
        <v>#REF!</v>
      </c>
      <c r="AF102" s="166"/>
      <c r="AG102" s="90"/>
    </row>
    <row r="103" spans="2:35" x14ac:dyDescent="0.2">
      <c r="B103" s="86"/>
      <c r="C103" s="160"/>
      <c r="D103" s="212"/>
      <c r="E103" s="212"/>
      <c r="F103" s="175"/>
      <c r="G103" s="320" t="e">
        <f>SUM(G98:G102)</f>
        <v>#REF!</v>
      </c>
      <c r="H103" s="320" t="e">
        <f>SUM(H98:H102)</f>
        <v>#REF!</v>
      </c>
      <c r="I103" s="320" t="e">
        <f>SUM(I98:I102)</f>
        <v>#REF!</v>
      </c>
      <c r="J103" s="320" t="e">
        <f t="shared" ref="J103:AE103" si="20">SUM(J98:J102)</f>
        <v>#REF!</v>
      </c>
      <c r="K103" s="320" t="e">
        <f t="shared" si="20"/>
        <v>#REF!</v>
      </c>
      <c r="L103" s="320" t="e">
        <f t="shared" si="20"/>
        <v>#REF!</v>
      </c>
      <c r="M103" s="320" t="e">
        <f t="shared" si="20"/>
        <v>#REF!</v>
      </c>
      <c r="N103" s="320" t="e">
        <f t="shared" si="20"/>
        <v>#REF!</v>
      </c>
      <c r="O103" s="320" t="e">
        <f t="shared" si="20"/>
        <v>#REF!</v>
      </c>
      <c r="P103" s="320" t="e">
        <f t="shared" si="20"/>
        <v>#REF!</v>
      </c>
      <c r="Q103" s="320" t="e">
        <f t="shared" si="20"/>
        <v>#REF!</v>
      </c>
      <c r="R103" s="320" t="e">
        <f t="shared" si="20"/>
        <v>#REF!</v>
      </c>
      <c r="S103" s="320" t="e">
        <f t="shared" si="20"/>
        <v>#REF!</v>
      </c>
      <c r="T103" s="320" t="e">
        <f t="shared" si="20"/>
        <v>#REF!</v>
      </c>
      <c r="U103" s="320" t="e">
        <f t="shared" si="20"/>
        <v>#REF!</v>
      </c>
      <c r="V103" s="320" t="e">
        <f t="shared" si="20"/>
        <v>#REF!</v>
      </c>
      <c r="W103" s="320" t="e">
        <f t="shared" si="20"/>
        <v>#REF!</v>
      </c>
      <c r="X103" s="320" t="e">
        <f t="shared" si="20"/>
        <v>#REF!</v>
      </c>
      <c r="Y103" s="320" t="e">
        <f t="shared" si="20"/>
        <v>#REF!</v>
      </c>
      <c r="Z103" s="320" t="e">
        <f t="shared" si="20"/>
        <v>#REF!</v>
      </c>
      <c r="AA103" s="320" t="e">
        <f t="shared" si="20"/>
        <v>#REF!</v>
      </c>
      <c r="AB103" s="320" t="e">
        <f t="shared" si="20"/>
        <v>#REF!</v>
      </c>
      <c r="AC103" s="320" t="e">
        <f t="shared" si="20"/>
        <v>#REF!</v>
      </c>
      <c r="AD103" s="320" t="e">
        <f t="shared" si="20"/>
        <v>#REF!</v>
      </c>
      <c r="AE103" s="320" t="e">
        <f t="shared" si="20"/>
        <v>#REF!</v>
      </c>
      <c r="AF103" s="166"/>
      <c r="AG103" s="90"/>
    </row>
    <row r="104" spans="2:35" x14ac:dyDescent="0.2">
      <c r="B104" s="86"/>
      <c r="C104" s="216"/>
      <c r="D104" s="268" t="s">
        <v>213</v>
      </c>
      <c r="E104" s="268"/>
      <c r="F104" s="271"/>
      <c r="G104" s="272"/>
      <c r="H104" s="272"/>
      <c r="I104" s="308"/>
      <c r="J104" s="308"/>
      <c r="K104" s="308"/>
      <c r="L104" s="308"/>
      <c r="M104" s="308"/>
      <c r="N104" s="308"/>
      <c r="O104" s="308"/>
      <c r="P104" s="308"/>
      <c r="Q104" s="308"/>
      <c r="R104" s="308"/>
      <c r="S104" s="308"/>
      <c r="T104" s="308"/>
      <c r="U104" s="308"/>
      <c r="V104" s="308"/>
      <c r="W104" s="308"/>
      <c r="X104" s="308"/>
      <c r="Y104" s="308"/>
      <c r="Z104" s="308"/>
      <c r="AA104" s="308"/>
      <c r="AB104" s="308"/>
      <c r="AC104" s="308"/>
      <c r="AD104" s="308"/>
      <c r="AE104" s="308"/>
      <c r="AF104" s="166"/>
      <c r="AG104" s="90"/>
    </row>
    <row r="105" spans="2:35" x14ac:dyDescent="0.2">
      <c r="B105" s="86"/>
      <c r="C105" s="216"/>
      <c r="D105" s="161" t="s">
        <v>206</v>
      </c>
      <c r="E105" s="161"/>
      <c r="F105" s="219"/>
      <c r="G105" s="435" t="e">
        <f>'1'!#REF!</f>
        <v>#REF!</v>
      </c>
      <c r="H105" s="435" t="e">
        <f>'2'!#REF!</f>
        <v>#REF!</v>
      </c>
      <c r="I105" s="435" t="e">
        <f>'3'!#REF!</f>
        <v>#REF!</v>
      </c>
      <c r="J105" s="435" t="e">
        <f>'4'!#REF!</f>
        <v>#REF!</v>
      </c>
      <c r="K105" s="435" t="e">
        <f>'5'!#REF!</f>
        <v>#REF!</v>
      </c>
      <c r="L105" s="435" t="e">
        <f>'6'!#REF!</f>
        <v>#REF!</v>
      </c>
      <c r="M105" s="435" t="e">
        <f>'7'!#REF!</f>
        <v>#REF!</v>
      </c>
      <c r="N105" s="435" t="e">
        <f>'8'!#REF!</f>
        <v>#REF!</v>
      </c>
      <c r="O105" s="435" t="e">
        <f>'9'!#REF!</f>
        <v>#REF!</v>
      </c>
      <c r="P105" s="435" t="e">
        <f>'10'!#REF!</f>
        <v>#REF!</v>
      </c>
      <c r="Q105" s="435" t="e">
        <f>'11'!#REF!</f>
        <v>#REF!</v>
      </c>
      <c r="R105" s="435" t="e">
        <f>'12'!#REF!</f>
        <v>#REF!</v>
      </c>
      <c r="S105" s="435" t="e">
        <f>'13'!#REF!</f>
        <v>#REF!</v>
      </c>
      <c r="T105" s="435" t="e">
        <f>'14'!#REF!</f>
        <v>#REF!</v>
      </c>
      <c r="U105" s="435" t="e">
        <f>'15'!#REF!</f>
        <v>#REF!</v>
      </c>
      <c r="V105" s="435" t="e">
        <f>'16'!#REF!</f>
        <v>#REF!</v>
      </c>
      <c r="W105" s="435" t="e">
        <f>'17'!#REF!</f>
        <v>#REF!</v>
      </c>
      <c r="X105" s="435" t="e">
        <f>'18'!#REF!</f>
        <v>#REF!</v>
      </c>
      <c r="Y105" s="435" t="e">
        <f>'19'!#REF!</f>
        <v>#REF!</v>
      </c>
      <c r="Z105" s="435" t="e">
        <f>'20'!#REF!</f>
        <v>#REF!</v>
      </c>
      <c r="AA105" s="435" t="e">
        <f>'21'!#REF!</f>
        <v>#REF!</v>
      </c>
      <c r="AB105" s="435" t="e">
        <f>'22'!#REF!</f>
        <v>#REF!</v>
      </c>
      <c r="AC105" s="435" t="e">
        <f>'23'!#REF!</f>
        <v>#REF!</v>
      </c>
      <c r="AD105" s="435" t="e">
        <f>'24'!#REF!</f>
        <v>#REF!</v>
      </c>
      <c r="AE105" s="435" t="e">
        <f>'25'!#REF!</f>
        <v>#REF!</v>
      </c>
      <c r="AF105" s="166"/>
      <c r="AG105" s="90"/>
      <c r="AI105" s="381"/>
    </row>
    <row r="106" spans="2:35" x14ac:dyDescent="0.2">
      <c r="B106" s="86"/>
      <c r="C106" s="216"/>
      <c r="D106" s="161" t="s">
        <v>207</v>
      </c>
      <c r="E106" s="161"/>
      <c r="F106" s="162"/>
      <c r="G106" s="435" t="e">
        <f>'1'!#REF!</f>
        <v>#REF!</v>
      </c>
      <c r="H106" s="435" t="e">
        <f>'2'!#REF!</f>
        <v>#REF!</v>
      </c>
      <c r="I106" s="435" t="e">
        <f>'3'!#REF!</f>
        <v>#REF!</v>
      </c>
      <c r="J106" s="435" t="e">
        <f>'4'!#REF!</f>
        <v>#REF!</v>
      </c>
      <c r="K106" s="435" t="e">
        <f>'5'!#REF!</f>
        <v>#REF!</v>
      </c>
      <c r="L106" s="435" t="e">
        <f>'6'!#REF!</f>
        <v>#REF!</v>
      </c>
      <c r="M106" s="435" t="e">
        <f>'7'!#REF!</f>
        <v>#REF!</v>
      </c>
      <c r="N106" s="435" t="e">
        <f>'8'!#REF!</f>
        <v>#REF!</v>
      </c>
      <c r="O106" s="435" t="e">
        <f>'9'!#REF!</f>
        <v>#REF!</v>
      </c>
      <c r="P106" s="435" t="e">
        <f>'10'!#REF!</f>
        <v>#REF!</v>
      </c>
      <c r="Q106" s="435" t="e">
        <f>'11'!#REF!</f>
        <v>#REF!</v>
      </c>
      <c r="R106" s="435" t="e">
        <f>'12'!#REF!</f>
        <v>#REF!</v>
      </c>
      <c r="S106" s="435" t="e">
        <f>'13'!#REF!</f>
        <v>#REF!</v>
      </c>
      <c r="T106" s="435" t="e">
        <f>'14'!#REF!</f>
        <v>#REF!</v>
      </c>
      <c r="U106" s="435" t="e">
        <f>'15'!#REF!</f>
        <v>#REF!</v>
      </c>
      <c r="V106" s="435" t="e">
        <f>'16'!#REF!</f>
        <v>#REF!</v>
      </c>
      <c r="W106" s="435" t="e">
        <f>'17'!#REF!</f>
        <v>#REF!</v>
      </c>
      <c r="X106" s="435" t="e">
        <f>'18'!#REF!</f>
        <v>#REF!</v>
      </c>
      <c r="Y106" s="435" t="e">
        <f>'19'!#REF!</f>
        <v>#REF!</v>
      </c>
      <c r="Z106" s="435" t="e">
        <f>'20'!#REF!</f>
        <v>#REF!</v>
      </c>
      <c r="AA106" s="435" t="e">
        <f>'21'!#REF!</f>
        <v>#REF!</v>
      </c>
      <c r="AB106" s="435" t="e">
        <f>'22'!#REF!</f>
        <v>#REF!</v>
      </c>
      <c r="AC106" s="435" t="e">
        <f>'23'!#REF!</f>
        <v>#REF!</v>
      </c>
      <c r="AD106" s="435" t="e">
        <f>'24'!#REF!</f>
        <v>#REF!</v>
      </c>
      <c r="AE106" s="435" t="e">
        <f>'25'!#REF!</f>
        <v>#REF!</v>
      </c>
      <c r="AF106" s="166"/>
      <c r="AG106" s="90"/>
    </row>
    <row r="107" spans="2:35" x14ac:dyDescent="0.2">
      <c r="B107" s="86"/>
      <c r="C107" s="216"/>
      <c r="D107" s="161" t="s">
        <v>88</v>
      </c>
      <c r="E107" s="161"/>
      <c r="F107" s="206"/>
      <c r="G107" s="435" t="e">
        <f>'1'!#REF!</f>
        <v>#REF!</v>
      </c>
      <c r="H107" s="435" t="e">
        <f>'2'!#REF!</f>
        <v>#REF!</v>
      </c>
      <c r="I107" s="435" t="e">
        <f>'3'!#REF!</f>
        <v>#REF!</v>
      </c>
      <c r="J107" s="435" t="e">
        <f>'4'!#REF!</f>
        <v>#REF!</v>
      </c>
      <c r="K107" s="435" t="e">
        <f>'5'!#REF!</f>
        <v>#REF!</v>
      </c>
      <c r="L107" s="435" t="e">
        <f>'6'!#REF!</f>
        <v>#REF!</v>
      </c>
      <c r="M107" s="435" t="e">
        <f>'7'!#REF!</f>
        <v>#REF!</v>
      </c>
      <c r="N107" s="435" t="e">
        <f>'8'!#REF!</f>
        <v>#REF!</v>
      </c>
      <c r="O107" s="435" t="e">
        <f>'9'!#REF!</f>
        <v>#REF!</v>
      </c>
      <c r="P107" s="435" t="e">
        <f>'10'!#REF!</f>
        <v>#REF!</v>
      </c>
      <c r="Q107" s="435" t="e">
        <f>'11'!#REF!</f>
        <v>#REF!</v>
      </c>
      <c r="R107" s="435" t="e">
        <f>'12'!#REF!</f>
        <v>#REF!</v>
      </c>
      <c r="S107" s="435" t="e">
        <f>'13'!#REF!</f>
        <v>#REF!</v>
      </c>
      <c r="T107" s="435" t="e">
        <f>'14'!#REF!</f>
        <v>#REF!</v>
      </c>
      <c r="U107" s="435" t="e">
        <f>'15'!#REF!</f>
        <v>#REF!</v>
      </c>
      <c r="V107" s="435" t="e">
        <f>'16'!#REF!</f>
        <v>#REF!</v>
      </c>
      <c r="W107" s="435" t="e">
        <f>'17'!#REF!</f>
        <v>#REF!</v>
      </c>
      <c r="X107" s="435" t="e">
        <f>'18'!#REF!</f>
        <v>#REF!</v>
      </c>
      <c r="Y107" s="435" t="e">
        <f>'19'!#REF!</f>
        <v>#REF!</v>
      </c>
      <c r="Z107" s="435" t="e">
        <f>'20'!#REF!</f>
        <v>#REF!</v>
      </c>
      <c r="AA107" s="435" t="e">
        <f>'21'!#REF!</f>
        <v>#REF!</v>
      </c>
      <c r="AB107" s="435" t="e">
        <f>'22'!#REF!</f>
        <v>#REF!</v>
      </c>
      <c r="AC107" s="435" t="e">
        <f>'23'!#REF!</f>
        <v>#REF!</v>
      </c>
      <c r="AD107" s="435" t="e">
        <f>'24'!#REF!</f>
        <v>#REF!</v>
      </c>
      <c r="AE107" s="435" t="e">
        <f>'25'!#REF!</f>
        <v>#REF!</v>
      </c>
      <c r="AF107" s="166"/>
      <c r="AG107" s="90"/>
    </row>
    <row r="108" spans="2:35" x14ac:dyDescent="0.2">
      <c r="B108" s="86"/>
      <c r="C108" s="216"/>
      <c r="D108" s="175"/>
      <c r="E108" s="175"/>
      <c r="F108" s="184"/>
      <c r="G108" s="322" t="e">
        <f t="shared" ref="G108:AE108" si="21">G105+G106+G107</f>
        <v>#REF!</v>
      </c>
      <c r="H108" s="322" t="e">
        <f t="shared" si="21"/>
        <v>#REF!</v>
      </c>
      <c r="I108" s="322" t="e">
        <f t="shared" si="21"/>
        <v>#REF!</v>
      </c>
      <c r="J108" s="322" t="e">
        <f t="shared" si="21"/>
        <v>#REF!</v>
      </c>
      <c r="K108" s="322" t="e">
        <f t="shared" si="21"/>
        <v>#REF!</v>
      </c>
      <c r="L108" s="322" t="e">
        <f t="shared" si="21"/>
        <v>#REF!</v>
      </c>
      <c r="M108" s="322" t="e">
        <f t="shared" si="21"/>
        <v>#REF!</v>
      </c>
      <c r="N108" s="322" t="e">
        <f t="shared" si="21"/>
        <v>#REF!</v>
      </c>
      <c r="O108" s="322" t="e">
        <f t="shared" si="21"/>
        <v>#REF!</v>
      </c>
      <c r="P108" s="322" t="e">
        <f t="shared" si="21"/>
        <v>#REF!</v>
      </c>
      <c r="Q108" s="322" t="e">
        <f t="shared" si="21"/>
        <v>#REF!</v>
      </c>
      <c r="R108" s="322" t="e">
        <f t="shared" si="21"/>
        <v>#REF!</v>
      </c>
      <c r="S108" s="322" t="e">
        <f t="shared" si="21"/>
        <v>#REF!</v>
      </c>
      <c r="T108" s="322" t="e">
        <f t="shared" si="21"/>
        <v>#REF!</v>
      </c>
      <c r="U108" s="322" t="e">
        <f t="shared" si="21"/>
        <v>#REF!</v>
      </c>
      <c r="V108" s="322" t="e">
        <f t="shared" si="21"/>
        <v>#REF!</v>
      </c>
      <c r="W108" s="322" t="e">
        <f t="shared" si="21"/>
        <v>#REF!</v>
      </c>
      <c r="X108" s="322" t="e">
        <f t="shared" si="21"/>
        <v>#REF!</v>
      </c>
      <c r="Y108" s="322" t="e">
        <f t="shared" si="21"/>
        <v>#REF!</v>
      </c>
      <c r="Z108" s="322" t="e">
        <f t="shared" si="21"/>
        <v>#REF!</v>
      </c>
      <c r="AA108" s="322" t="e">
        <f t="shared" si="21"/>
        <v>#REF!</v>
      </c>
      <c r="AB108" s="322" t="e">
        <f t="shared" si="21"/>
        <v>#REF!</v>
      </c>
      <c r="AC108" s="322" t="e">
        <f t="shared" si="21"/>
        <v>#REF!</v>
      </c>
      <c r="AD108" s="322" t="e">
        <f t="shared" si="21"/>
        <v>#REF!</v>
      </c>
      <c r="AE108" s="322" t="e">
        <f t="shared" si="21"/>
        <v>#REF!</v>
      </c>
      <c r="AF108" s="166"/>
      <c r="AG108" s="90"/>
    </row>
    <row r="109" spans="2:35" x14ac:dyDescent="0.2">
      <c r="B109" s="86"/>
      <c r="C109" s="216"/>
      <c r="D109" s="268" t="s">
        <v>222</v>
      </c>
      <c r="E109" s="268"/>
      <c r="F109" s="217"/>
      <c r="G109" s="162"/>
      <c r="H109" s="162"/>
      <c r="I109" s="166"/>
      <c r="J109" s="166"/>
      <c r="K109" s="166"/>
      <c r="L109" s="166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  <c r="AF109" s="166"/>
      <c r="AG109" s="90"/>
    </row>
    <row r="110" spans="2:35" x14ac:dyDescent="0.2">
      <c r="B110" s="86"/>
      <c r="C110" s="205"/>
      <c r="D110" s="161" t="s">
        <v>234</v>
      </c>
      <c r="E110" s="161"/>
      <c r="F110" s="206"/>
      <c r="G110" s="435" t="e">
        <f>'1'!#REF!</f>
        <v>#REF!</v>
      </c>
      <c r="H110" s="435" t="e">
        <f>'2'!#REF!</f>
        <v>#REF!</v>
      </c>
      <c r="I110" s="435" t="e">
        <f>'3'!#REF!</f>
        <v>#REF!</v>
      </c>
      <c r="J110" s="435" t="e">
        <f>'4'!#REF!</f>
        <v>#REF!</v>
      </c>
      <c r="K110" s="435" t="e">
        <f>'5'!#REF!</f>
        <v>#REF!</v>
      </c>
      <c r="L110" s="435" t="e">
        <f>'6'!#REF!</f>
        <v>#REF!</v>
      </c>
      <c r="M110" s="435" t="e">
        <f>'7'!#REF!</f>
        <v>#REF!</v>
      </c>
      <c r="N110" s="435" t="e">
        <f>'8'!#REF!</f>
        <v>#REF!</v>
      </c>
      <c r="O110" s="435" t="e">
        <f>'9'!#REF!</f>
        <v>#REF!</v>
      </c>
      <c r="P110" s="435" t="e">
        <f>'10'!#REF!</f>
        <v>#REF!</v>
      </c>
      <c r="Q110" s="435" t="e">
        <f>'11'!#REF!</f>
        <v>#REF!</v>
      </c>
      <c r="R110" s="435" t="e">
        <f>'12'!#REF!</f>
        <v>#REF!</v>
      </c>
      <c r="S110" s="435" t="e">
        <f>'13'!#REF!</f>
        <v>#REF!</v>
      </c>
      <c r="T110" s="435" t="e">
        <f>'14'!#REF!</f>
        <v>#REF!</v>
      </c>
      <c r="U110" s="435" t="e">
        <f>'15'!#REF!</f>
        <v>#REF!</v>
      </c>
      <c r="V110" s="435" t="e">
        <f>'16'!#REF!</f>
        <v>#REF!</v>
      </c>
      <c r="W110" s="435" t="e">
        <f>'17'!#REF!</f>
        <v>#REF!</v>
      </c>
      <c r="X110" s="435" t="e">
        <f>'18'!#REF!</f>
        <v>#REF!</v>
      </c>
      <c r="Y110" s="435" t="e">
        <f>'19'!#REF!</f>
        <v>#REF!</v>
      </c>
      <c r="Z110" s="435" t="e">
        <f>'20'!#REF!</f>
        <v>#REF!</v>
      </c>
      <c r="AA110" s="435" t="e">
        <f>'21'!#REF!</f>
        <v>#REF!</v>
      </c>
      <c r="AB110" s="435" t="e">
        <f>'22'!#REF!</f>
        <v>#REF!</v>
      </c>
      <c r="AC110" s="435" t="e">
        <f>'23'!#REF!</f>
        <v>#REF!</v>
      </c>
      <c r="AD110" s="435" t="e">
        <f>'24'!#REF!</f>
        <v>#REF!</v>
      </c>
      <c r="AE110" s="435" t="e">
        <f>'25'!#REF!</f>
        <v>#REF!</v>
      </c>
      <c r="AF110" s="207"/>
      <c r="AG110" s="90"/>
    </row>
    <row r="111" spans="2:35" x14ac:dyDescent="0.2">
      <c r="B111" s="86"/>
      <c r="C111" s="216"/>
      <c r="D111" s="161" t="s">
        <v>167</v>
      </c>
      <c r="E111" s="161"/>
      <c r="F111" s="219"/>
      <c r="G111" s="435" t="e">
        <f>'1'!#REF!</f>
        <v>#REF!</v>
      </c>
      <c r="H111" s="435" t="e">
        <f>'2'!#REF!</f>
        <v>#REF!</v>
      </c>
      <c r="I111" s="435" t="e">
        <f>'3'!#REF!</f>
        <v>#REF!</v>
      </c>
      <c r="J111" s="435" t="e">
        <f>'4'!#REF!</f>
        <v>#REF!</v>
      </c>
      <c r="K111" s="435" t="e">
        <f>'5'!#REF!</f>
        <v>#REF!</v>
      </c>
      <c r="L111" s="435" t="e">
        <f>'6'!#REF!</f>
        <v>#REF!</v>
      </c>
      <c r="M111" s="435" t="e">
        <f>'7'!#REF!</f>
        <v>#REF!</v>
      </c>
      <c r="N111" s="435" t="e">
        <f>'8'!#REF!</f>
        <v>#REF!</v>
      </c>
      <c r="O111" s="435" t="e">
        <f>'9'!#REF!</f>
        <v>#REF!</v>
      </c>
      <c r="P111" s="435" t="e">
        <f>'10'!#REF!</f>
        <v>#REF!</v>
      </c>
      <c r="Q111" s="435" t="e">
        <f>'11'!#REF!</f>
        <v>#REF!</v>
      </c>
      <c r="R111" s="435" t="e">
        <f>'12'!#REF!</f>
        <v>#REF!</v>
      </c>
      <c r="S111" s="435" t="e">
        <f>'13'!#REF!</f>
        <v>#REF!</v>
      </c>
      <c r="T111" s="435" t="e">
        <f>'14'!#REF!</f>
        <v>#REF!</v>
      </c>
      <c r="U111" s="435" t="e">
        <f>'15'!#REF!</f>
        <v>#REF!</v>
      </c>
      <c r="V111" s="435" t="e">
        <f>'16'!#REF!</f>
        <v>#REF!</v>
      </c>
      <c r="W111" s="435" t="e">
        <f>'17'!#REF!</f>
        <v>#REF!</v>
      </c>
      <c r="X111" s="435" t="e">
        <f>'18'!#REF!</f>
        <v>#REF!</v>
      </c>
      <c r="Y111" s="435" t="e">
        <f>'19'!#REF!</f>
        <v>#REF!</v>
      </c>
      <c r="Z111" s="435" t="e">
        <f>'20'!#REF!</f>
        <v>#REF!</v>
      </c>
      <c r="AA111" s="435" t="e">
        <f>'21'!#REF!</f>
        <v>#REF!</v>
      </c>
      <c r="AB111" s="435" t="e">
        <f>'22'!#REF!</f>
        <v>#REF!</v>
      </c>
      <c r="AC111" s="435" t="e">
        <f>'23'!#REF!</f>
        <v>#REF!</v>
      </c>
      <c r="AD111" s="435" t="e">
        <f>'24'!#REF!</f>
        <v>#REF!</v>
      </c>
      <c r="AE111" s="435" t="e">
        <f>'25'!#REF!</f>
        <v>#REF!</v>
      </c>
      <c r="AF111" s="166"/>
      <c r="AG111" s="90"/>
    </row>
    <row r="112" spans="2:35" x14ac:dyDescent="0.2">
      <c r="B112" s="86"/>
      <c r="C112" s="216"/>
      <c r="D112" s="828"/>
      <c r="E112" s="829"/>
      <c r="F112" s="219"/>
      <c r="G112" s="435" t="e">
        <f>'1'!#REF!</f>
        <v>#REF!</v>
      </c>
      <c r="H112" s="435" t="e">
        <f>'2'!#REF!</f>
        <v>#REF!</v>
      </c>
      <c r="I112" s="435" t="e">
        <f>'3'!#REF!</f>
        <v>#REF!</v>
      </c>
      <c r="J112" s="435" t="e">
        <f>'4'!#REF!</f>
        <v>#REF!</v>
      </c>
      <c r="K112" s="435" t="e">
        <f>'5'!#REF!</f>
        <v>#REF!</v>
      </c>
      <c r="L112" s="435" t="e">
        <f>'6'!#REF!</f>
        <v>#REF!</v>
      </c>
      <c r="M112" s="435" t="e">
        <f>'7'!#REF!</f>
        <v>#REF!</v>
      </c>
      <c r="N112" s="435" t="e">
        <f>'8'!#REF!</f>
        <v>#REF!</v>
      </c>
      <c r="O112" s="435" t="e">
        <f>'9'!#REF!</f>
        <v>#REF!</v>
      </c>
      <c r="P112" s="435" t="e">
        <f>'10'!#REF!</f>
        <v>#REF!</v>
      </c>
      <c r="Q112" s="435" t="e">
        <f>'11'!#REF!</f>
        <v>#REF!</v>
      </c>
      <c r="R112" s="435" t="e">
        <f>'12'!#REF!</f>
        <v>#REF!</v>
      </c>
      <c r="S112" s="435" t="e">
        <f>'13'!#REF!</f>
        <v>#REF!</v>
      </c>
      <c r="T112" s="435" t="e">
        <f>'14'!#REF!</f>
        <v>#REF!</v>
      </c>
      <c r="U112" s="435" t="e">
        <f>'15'!#REF!</f>
        <v>#REF!</v>
      </c>
      <c r="V112" s="435" t="e">
        <f>'16'!#REF!</f>
        <v>#REF!</v>
      </c>
      <c r="W112" s="435" t="e">
        <f>'17'!#REF!</f>
        <v>#REF!</v>
      </c>
      <c r="X112" s="435" t="e">
        <f>'18'!#REF!</f>
        <v>#REF!</v>
      </c>
      <c r="Y112" s="435" t="e">
        <f>'19'!#REF!</f>
        <v>#REF!</v>
      </c>
      <c r="Z112" s="435" t="e">
        <f>'20'!#REF!</f>
        <v>#REF!</v>
      </c>
      <c r="AA112" s="435" t="e">
        <f>'21'!#REF!</f>
        <v>#REF!</v>
      </c>
      <c r="AB112" s="435" t="e">
        <f>'22'!#REF!</f>
        <v>#REF!</v>
      </c>
      <c r="AC112" s="435" t="e">
        <f>'23'!#REF!</f>
        <v>#REF!</v>
      </c>
      <c r="AD112" s="435" t="e">
        <f>'24'!#REF!</f>
        <v>#REF!</v>
      </c>
      <c r="AE112" s="435" t="e">
        <f>'25'!#REF!</f>
        <v>#REF!</v>
      </c>
      <c r="AF112" s="166"/>
      <c r="AG112" s="90"/>
    </row>
    <row r="113" spans="2:33" x14ac:dyDescent="0.2">
      <c r="B113" s="86"/>
      <c r="C113" s="216"/>
      <c r="D113" s="828"/>
      <c r="E113" s="829"/>
      <c r="F113" s="219"/>
      <c r="G113" s="435" t="e">
        <f>'1'!#REF!</f>
        <v>#REF!</v>
      </c>
      <c r="H113" s="435" t="e">
        <f>'2'!#REF!</f>
        <v>#REF!</v>
      </c>
      <c r="I113" s="435" t="e">
        <f>'3'!#REF!</f>
        <v>#REF!</v>
      </c>
      <c r="J113" s="435" t="e">
        <f>'4'!#REF!</f>
        <v>#REF!</v>
      </c>
      <c r="K113" s="435" t="e">
        <f>'5'!#REF!</f>
        <v>#REF!</v>
      </c>
      <c r="L113" s="435" t="e">
        <f>'6'!#REF!</f>
        <v>#REF!</v>
      </c>
      <c r="M113" s="435" t="e">
        <f>'7'!#REF!</f>
        <v>#REF!</v>
      </c>
      <c r="N113" s="435" t="e">
        <f>'8'!#REF!</f>
        <v>#REF!</v>
      </c>
      <c r="O113" s="435" t="e">
        <f>'9'!#REF!</f>
        <v>#REF!</v>
      </c>
      <c r="P113" s="435" t="e">
        <f>'10'!#REF!</f>
        <v>#REF!</v>
      </c>
      <c r="Q113" s="435" t="e">
        <f>'11'!#REF!</f>
        <v>#REF!</v>
      </c>
      <c r="R113" s="435" t="e">
        <f>'12'!#REF!</f>
        <v>#REF!</v>
      </c>
      <c r="S113" s="435" t="e">
        <f>'13'!#REF!</f>
        <v>#REF!</v>
      </c>
      <c r="T113" s="435" t="e">
        <f>'14'!#REF!</f>
        <v>#REF!</v>
      </c>
      <c r="U113" s="435" t="e">
        <f>'15'!#REF!</f>
        <v>#REF!</v>
      </c>
      <c r="V113" s="435" t="e">
        <f>'16'!#REF!</f>
        <v>#REF!</v>
      </c>
      <c r="W113" s="435" t="e">
        <f>'17'!#REF!</f>
        <v>#REF!</v>
      </c>
      <c r="X113" s="435" t="e">
        <f>'18'!#REF!</f>
        <v>#REF!</v>
      </c>
      <c r="Y113" s="435" t="e">
        <f>'19'!#REF!</f>
        <v>#REF!</v>
      </c>
      <c r="Z113" s="435" t="e">
        <f>'20'!#REF!</f>
        <v>#REF!</v>
      </c>
      <c r="AA113" s="435" t="e">
        <f>'21'!#REF!</f>
        <v>#REF!</v>
      </c>
      <c r="AB113" s="435" t="e">
        <f>'22'!#REF!</f>
        <v>#REF!</v>
      </c>
      <c r="AC113" s="435" t="e">
        <f>'23'!#REF!</f>
        <v>#REF!</v>
      </c>
      <c r="AD113" s="435" t="e">
        <f>'24'!#REF!</f>
        <v>#REF!</v>
      </c>
      <c r="AE113" s="435" t="e">
        <f>'25'!#REF!</f>
        <v>#REF!</v>
      </c>
      <c r="AF113" s="166"/>
      <c r="AG113" s="90"/>
    </row>
    <row r="114" spans="2:33" x14ac:dyDescent="0.2">
      <c r="B114" s="86"/>
      <c r="C114" s="216"/>
      <c r="D114" s="828"/>
      <c r="E114" s="829"/>
      <c r="F114" s="219"/>
      <c r="G114" s="435" t="e">
        <f>'1'!#REF!</f>
        <v>#REF!</v>
      </c>
      <c r="H114" s="435" t="e">
        <f>'2'!#REF!</f>
        <v>#REF!</v>
      </c>
      <c r="I114" s="435" t="e">
        <f>'3'!#REF!</f>
        <v>#REF!</v>
      </c>
      <c r="J114" s="435" t="e">
        <f>'4'!#REF!</f>
        <v>#REF!</v>
      </c>
      <c r="K114" s="435" t="e">
        <f>'5'!#REF!</f>
        <v>#REF!</v>
      </c>
      <c r="L114" s="435" t="e">
        <f>'6'!#REF!</f>
        <v>#REF!</v>
      </c>
      <c r="M114" s="435" t="e">
        <f>'7'!#REF!</f>
        <v>#REF!</v>
      </c>
      <c r="N114" s="435" t="e">
        <f>'8'!#REF!</f>
        <v>#REF!</v>
      </c>
      <c r="O114" s="435" t="e">
        <f>'9'!#REF!</f>
        <v>#REF!</v>
      </c>
      <c r="P114" s="435" t="e">
        <f>'10'!#REF!</f>
        <v>#REF!</v>
      </c>
      <c r="Q114" s="435" t="e">
        <f>'11'!#REF!</f>
        <v>#REF!</v>
      </c>
      <c r="R114" s="435" t="e">
        <f>'12'!#REF!</f>
        <v>#REF!</v>
      </c>
      <c r="S114" s="435" t="e">
        <f>'13'!#REF!</f>
        <v>#REF!</v>
      </c>
      <c r="T114" s="435" t="e">
        <f>'14'!#REF!</f>
        <v>#REF!</v>
      </c>
      <c r="U114" s="435" t="e">
        <f>'15'!#REF!</f>
        <v>#REF!</v>
      </c>
      <c r="V114" s="435" t="e">
        <f>'16'!#REF!</f>
        <v>#REF!</v>
      </c>
      <c r="W114" s="435" t="e">
        <f>'17'!#REF!</f>
        <v>#REF!</v>
      </c>
      <c r="X114" s="435" t="e">
        <f>'18'!#REF!</f>
        <v>#REF!</v>
      </c>
      <c r="Y114" s="435" t="e">
        <f>'19'!#REF!</f>
        <v>#REF!</v>
      </c>
      <c r="Z114" s="435" t="e">
        <f>'20'!#REF!</f>
        <v>#REF!</v>
      </c>
      <c r="AA114" s="435" t="e">
        <f>'21'!#REF!</f>
        <v>#REF!</v>
      </c>
      <c r="AB114" s="435" t="e">
        <f>'22'!#REF!</f>
        <v>#REF!</v>
      </c>
      <c r="AC114" s="435" t="e">
        <f>'23'!#REF!</f>
        <v>#REF!</v>
      </c>
      <c r="AD114" s="435" t="e">
        <f>'24'!#REF!</f>
        <v>#REF!</v>
      </c>
      <c r="AE114" s="435" t="e">
        <f>'25'!#REF!</f>
        <v>#REF!</v>
      </c>
      <c r="AF114" s="166"/>
      <c r="AG114" s="90"/>
    </row>
    <row r="115" spans="2:33" x14ac:dyDescent="0.2">
      <c r="B115" s="86"/>
      <c r="C115" s="216"/>
      <c r="D115" s="161"/>
      <c r="E115" s="161"/>
      <c r="F115" s="219"/>
      <c r="G115" s="324" t="e">
        <f t="shared" ref="G115:AE115" si="22">SUM(G110:G114)</f>
        <v>#REF!</v>
      </c>
      <c r="H115" s="324" t="e">
        <f t="shared" si="22"/>
        <v>#REF!</v>
      </c>
      <c r="I115" s="324" t="e">
        <f t="shared" si="22"/>
        <v>#REF!</v>
      </c>
      <c r="J115" s="324" t="e">
        <f t="shared" si="22"/>
        <v>#REF!</v>
      </c>
      <c r="K115" s="324" t="e">
        <f t="shared" si="22"/>
        <v>#REF!</v>
      </c>
      <c r="L115" s="324" t="e">
        <f t="shared" si="22"/>
        <v>#REF!</v>
      </c>
      <c r="M115" s="324" t="e">
        <f t="shared" si="22"/>
        <v>#REF!</v>
      </c>
      <c r="N115" s="324" t="e">
        <f t="shared" si="22"/>
        <v>#REF!</v>
      </c>
      <c r="O115" s="324" t="e">
        <f t="shared" si="22"/>
        <v>#REF!</v>
      </c>
      <c r="P115" s="324" t="e">
        <f t="shared" si="22"/>
        <v>#REF!</v>
      </c>
      <c r="Q115" s="324" t="e">
        <f t="shared" si="22"/>
        <v>#REF!</v>
      </c>
      <c r="R115" s="324" t="e">
        <f t="shared" si="22"/>
        <v>#REF!</v>
      </c>
      <c r="S115" s="324" t="e">
        <f t="shared" si="22"/>
        <v>#REF!</v>
      </c>
      <c r="T115" s="324" t="e">
        <f t="shared" si="22"/>
        <v>#REF!</v>
      </c>
      <c r="U115" s="324" t="e">
        <f t="shared" si="22"/>
        <v>#REF!</v>
      </c>
      <c r="V115" s="324" t="e">
        <f t="shared" si="22"/>
        <v>#REF!</v>
      </c>
      <c r="W115" s="324" t="e">
        <f t="shared" si="22"/>
        <v>#REF!</v>
      </c>
      <c r="X115" s="324" t="e">
        <f t="shared" si="22"/>
        <v>#REF!</v>
      </c>
      <c r="Y115" s="324" t="e">
        <f t="shared" si="22"/>
        <v>#REF!</v>
      </c>
      <c r="Z115" s="324" t="e">
        <f t="shared" si="22"/>
        <v>#REF!</v>
      </c>
      <c r="AA115" s="324" t="e">
        <f t="shared" si="22"/>
        <v>#REF!</v>
      </c>
      <c r="AB115" s="324" t="e">
        <f t="shared" si="22"/>
        <v>#REF!</v>
      </c>
      <c r="AC115" s="324" t="e">
        <f t="shared" si="22"/>
        <v>#REF!</v>
      </c>
      <c r="AD115" s="324" t="e">
        <f t="shared" si="22"/>
        <v>#REF!</v>
      </c>
      <c r="AE115" s="324" t="e">
        <f t="shared" si="22"/>
        <v>#REF!</v>
      </c>
      <c r="AF115" s="166"/>
      <c r="AG115" s="90"/>
    </row>
    <row r="116" spans="2:33" x14ac:dyDescent="0.2">
      <c r="B116" s="86"/>
      <c r="C116" s="216"/>
      <c r="D116" s="268" t="s">
        <v>223</v>
      </c>
      <c r="E116" s="175"/>
      <c r="F116" s="184"/>
      <c r="G116" s="378"/>
      <c r="H116" s="378"/>
      <c r="I116" s="379"/>
      <c r="J116" s="379"/>
      <c r="K116" s="379"/>
      <c r="L116" s="379"/>
      <c r="M116" s="379"/>
      <c r="N116" s="379"/>
      <c r="O116" s="379"/>
      <c r="P116" s="379"/>
      <c r="Q116" s="379"/>
      <c r="R116" s="379"/>
      <c r="S116" s="379"/>
      <c r="T116" s="379"/>
      <c r="U116" s="379"/>
      <c r="V116" s="379"/>
      <c r="W116" s="379"/>
      <c r="X116" s="379"/>
      <c r="Y116" s="379"/>
      <c r="Z116" s="379"/>
      <c r="AA116" s="379"/>
      <c r="AB116" s="379"/>
      <c r="AC116" s="379"/>
      <c r="AD116" s="379"/>
      <c r="AE116" s="379"/>
      <c r="AF116" s="166"/>
      <c r="AG116" s="90"/>
    </row>
    <row r="117" spans="2:33" x14ac:dyDescent="0.2">
      <c r="B117" s="86"/>
      <c r="C117" s="216"/>
      <c r="D117" s="178" t="s">
        <v>168</v>
      </c>
      <c r="E117" s="178"/>
      <c r="F117" s="217"/>
      <c r="G117" s="162"/>
      <c r="H117" s="162"/>
      <c r="I117" s="166"/>
      <c r="J117" s="166"/>
      <c r="K117" s="166"/>
      <c r="L117" s="166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  <c r="AE117" s="166"/>
      <c r="AF117" s="166"/>
      <c r="AG117" s="90"/>
    </row>
    <row r="118" spans="2:33" x14ac:dyDescent="0.2">
      <c r="B118" s="86"/>
      <c r="C118" s="216"/>
      <c r="D118" s="828"/>
      <c r="E118" s="829"/>
      <c r="F118" s="217"/>
      <c r="G118" s="435" t="e">
        <f>'1'!#REF!</f>
        <v>#REF!</v>
      </c>
      <c r="H118" s="435" t="e">
        <f>'2'!#REF!</f>
        <v>#REF!</v>
      </c>
      <c r="I118" s="435" t="e">
        <f>'3'!#REF!</f>
        <v>#REF!</v>
      </c>
      <c r="J118" s="435" t="e">
        <f>'4'!#REF!</f>
        <v>#REF!</v>
      </c>
      <c r="K118" s="435" t="e">
        <f>'5'!#REF!</f>
        <v>#REF!</v>
      </c>
      <c r="L118" s="435" t="e">
        <f>'6'!#REF!</f>
        <v>#REF!</v>
      </c>
      <c r="M118" s="435" t="e">
        <f>'7'!#REF!</f>
        <v>#REF!</v>
      </c>
      <c r="N118" s="435" t="e">
        <f>'8'!#REF!</f>
        <v>#REF!</v>
      </c>
      <c r="O118" s="435" t="e">
        <f>'9'!#REF!</f>
        <v>#REF!</v>
      </c>
      <c r="P118" s="435" t="e">
        <f>'10'!#REF!</f>
        <v>#REF!</v>
      </c>
      <c r="Q118" s="435" t="e">
        <f>'11'!#REF!</f>
        <v>#REF!</v>
      </c>
      <c r="R118" s="435" t="e">
        <f>'12'!#REF!</f>
        <v>#REF!</v>
      </c>
      <c r="S118" s="435" t="e">
        <f>'13'!#REF!</f>
        <v>#REF!</v>
      </c>
      <c r="T118" s="435" t="e">
        <f>'14'!#REF!</f>
        <v>#REF!</v>
      </c>
      <c r="U118" s="435" t="e">
        <f>'15'!#REF!</f>
        <v>#REF!</v>
      </c>
      <c r="V118" s="435" t="e">
        <f>'16'!#REF!</f>
        <v>#REF!</v>
      </c>
      <c r="W118" s="435" t="e">
        <f>'17'!#REF!</f>
        <v>#REF!</v>
      </c>
      <c r="X118" s="435" t="e">
        <f>'18'!#REF!</f>
        <v>#REF!</v>
      </c>
      <c r="Y118" s="435" t="e">
        <f>'19'!#REF!</f>
        <v>#REF!</v>
      </c>
      <c r="Z118" s="435" t="e">
        <f>'20'!#REF!</f>
        <v>#REF!</v>
      </c>
      <c r="AA118" s="435" t="e">
        <f>'21'!#REF!</f>
        <v>#REF!</v>
      </c>
      <c r="AB118" s="435" t="e">
        <f>'22'!#REF!</f>
        <v>#REF!</v>
      </c>
      <c r="AC118" s="435" t="e">
        <f>'23'!#REF!</f>
        <v>#REF!</v>
      </c>
      <c r="AD118" s="435" t="e">
        <f>'24'!#REF!</f>
        <v>#REF!</v>
      </c>
      <c r="AE118" s="435" t="e">
        <f>'25'!#REF!</f>
        <v>#REF!</v>
      </c>
      <c r="AF118" s="166"/>
      <c r="AG118" s="90"/>
    </row>
    <row r="119" spans="2:33" x14ac:dyDescent="0.2">
      <c r="B119" s="86"/>
      <c r="C119" s="221"/>
      <c r="D119" s="828"/>
      <c r="E119" s="829"/>
      <c r="F119" s="222"/>
      <c r="G119" s="435" t="e">
        <f>'1'!#REF!</f>
        <v>#REF!</v>
      </c>
      <c r="H119" s="435" t="e">
        <f>'2'!#REF!</f>
        <v>#REF!</v>
      </c>
      <c r="I119" s="435" t="e">
        <f>'3'!#REF!</f>
        <v>#REF!</v>
      </c>
      <c r="J119" s="435" t="e">
        <f>'4'!#REF!</f>
        <v>#REF!</v>
      </c>
      <c r="K119" s="435" t="e">
        <f>'5'!#REF!</f>
        <v>#REF!</v>
      </c>
      <c r="L119" s="435" t="e">
        <f>'6'!#REF!</f>
        <v>#REF!</v>
      </c>
      <c r="M119" s="435" t="e">
        <f>'7'!#REF!</f>
        <v>#REF!</v>
      </c>
      <c r="N119" s="435" t="e">
        <f>'8'!#REF!</f>
        <v>#REF!</v>
      </c>
      <c r="O119" s="435" t="e">
        <f>'9'!#REF!</f>
        <v>#REF!</v>
      </c>
      <c r="P119" s="435" t="e">
        <f>'10'!#REF!</f>
        <v>#REF!</v>
      </c>
      <c r="Q119" s="435" t="e">
        <f>'11'!#REF!</f>
        <v>#REF!</v>
      </c>
      <c r="R119" s="435" t="e">
        <f>'12'!#REF!</f>
        <v>#REF!</v>
      </c>
      <c r="S119" s="435" t="e">
        <f>'13'!#REF!</f>
        <v>#REF!</v>
      </c>
      <c r="T119" s="435" t="e">
        <f>'14'!#REF!</f>
        <v>#REF!</v>
      </c>
      <c r="U119" s="435" t="e">
        <f>'15'!#REF!</f>
        <v>#REF!</v>
      </c>
      <c r="V119" s="435" t="e">
        <f>'16'!#REF!</f>
        <v>#REF!</v>
      </c>
      <c r="W119" s="435" t="e">
        <f>'17'!#REF!</f>
        <v>#REF!</v>
      </c>
      <c r="X119" s="435" t="e">
        <f>'18'!#REF!</f>
        <v>#REF!</v>
      </c>
      <c r="Y119" s="435" t="e">
        <f>'19'!#REF!</f>
        <v>#REF!</v>
      </c>
      <c r="Z119" s="435" t="e">
        <f>'20'!#REF!</f>
        <v>#REF!</v>
      </c>
      <c r="AA119" s="435" t="e">
        <f>'21'!#REF!</f>
        <v>#REF!</v>
      </c>
      <c r="AB119" s="435" t="e">
        <f>'22'!#REF!</f>
        <v>#REF!</v>
      </c>
      <c r="AC119" s="435" t="e">
        <f>'23'!#REF!</f>
        <v>#REF!</v>
      </c>
      <c r="AD119" s="435" t="e">
        <f>'24'!#REF!</f>
        <v>#REF!</v>
      </c>
      <c r="AE119" s="435" t="e">
        <f>'25'!#REF!</f>
        <v>#REF!</v>
      </c>
      <c r="AF119" s="166"/>
      <c r="AG119" s="90"/>
    </row>
    <row r="120" spans="2:33" x14ac:dyDescent="0.2">
      <c r="B120" s="86"/>
      <c r="C120" s="221"/>
      <c r="D120" s="828"/>
      <c r="E120" s="829"/>
      <c r="F120" s="222"/>
      <c r="G120" s="435" t="e">
        <f>'1'!#REF!</f>
        <v>#REF!</v>
      </c>
      <c r="H120" s="435" t="e">
        <f>'2'!#REF!</f>
        <v>#REF!</v>
      </c>
      <c r="I120" s="435" t="e">
        <f>'3'!#REF!</f>
        <v>#REF!</v>
      </c>
      <c r="J120" s="435" t="e">
        <f>'4'!#REF!</f>
        <v>#REF!</v>
      </c>
      <c r="K120" s="435" t="e">
        <f>'5'!#REF!</f>
        <v>#REF!</v>
      </c>
      <c r="L120" s="435" t="e">
        <f>'6'!#REF!</f>
        <v>#REF!</v>
      </c>
      <c r="M120" s="435" t="e">
        <f>'7'!#REF!</f>
        <v>#REF!</v>
      </c>
      <c r="N120" s="435" t="e">
        <f>'8'!#REF!</f>
        <v>#REF!</v>
      </c>
      <c r="O120" s="435" t="e">
        <f>'9'!#REF!</f>
        <v>#REF!</v>
      </c>
      <c r="P120" s="435" t="e">
        <f>'10'!#REF!</f>
        <v>#REF!</v>
      </c>
      <c r="Q120" s="435" t="e">
        <f>'11'!#REF!</f>
        <v>#REF!</v>
      </c>
      <c r="R120" s="435" t="e">
        <f>'12'!#REF!</f>
        <v>#REF!</v>
      </c>
      <c r="S120" s="435" t="e">
        <f>'13'!#REF!</f>
        <v>#REF!</v>
      </c>
      <c r="T120" s="435" t="e">
        <f>'14'!#REF!</f>
        <v>#REF!</v>
      </c>
      <c r="U120" s="435" t="e">
        <f>'15'!#REF!</f>
        <v>#REF!</v>
      </c>
      <c r="V120" s="435" t="e">
        <f>'16'!#REF!</f>
        <v>#REF!</v>
      </c>
      <c r="W120" s="435" t="e">
        <f>'17'!#REF!</f>
        <v>#REF!</v>
      </c>
      <c r="X120" s="435" t="e">
        <f>'18'!#REF!</f>
        <v>#REF!</v>
      </c>
      <c r="Y120" s="435" t="e">
        <f>'19'!#REF!</f>
        <v>#REF!</v>
      </c>
      <c r="Z120" s="435" t="e">
        <f>'20'!#REF!</f>
        <v>#REF!</v>
      </c>
      <c r="AA120" s="435" t="e">
        <f>'21'!#REF!</f>
        <v>#REF!</v>
      </c>
      <c r="AB120" s="435" t="e">
        <f>'22'!#REF!</f>
        <v>#REF!</v>
      </c>
      <c r="AC120" s="435" t="e">
        <f>'23'!#REF!</f>
        <v>#REF!</v>
      </c>
      <c r="AD120" s="435" t="e">
        <f>'24'!#REF!</f>
        <v>#REF!</v>
      </c>
      <c r="AE120" s="435" t="e">
        <f>'25'!#REF!</f>
        <v>#REF!</v>
      </c>
      <c r="AF120" s="166"/>
      <c r="AG120" s="90"/>
    </row>
    <row r="121" spans="2:33" x14ac:dyDescent="0.2">
      <c r="B121" s="86"/>
      <c r="C121" s="216"/>
      <c r="D121" s="828"/>
      <c r="E121" s="829"/>
      <c r="F121" s="217"/>
      <c r="G121" s="435" t="e">
        <f>'1'!#REF!</f>
        <v>#REF!</v>
      </c>
      <c r="H121" s="435" t="e">
        <f>'2'!#REF!</f>
        <v>#REF!</v>
      </c>
      <c r="I121" s="435" t="e">
        <f>'3'!#REF!</f>
        <v>#REF!</v>
      </c>
      <c r="J121" s="435" t="e">
        <f>'4'!#REF!</f>
        <v>#REF!</v>
      </c>
      <c r="K121" s="435" t="e">
        <f>'5'!#REF!</f>
        <v>#REF!</v>
      </c>
      <c r="L121" s="435" t="e">
        <f>'6'!#REF!</f>
        <v>#REF!</v>
      </c>
      <c r="M121" s="435" t="e">
        <f>'7'!#REF!</f>
        <v>#REF!</v>
      </c>
      <c r="N121" s="435" t="e">
        <f>'8'!#REF!</f>
        <v>#REF!</v>
      </c>
      <c r="O121" s="435" t="e">
        <f>'9'!#REF!</f>
        <v>#REF!</v>
      </c>
      <c r="P121" s="435" t="e">
        <f>'10'!#REF!</f>
        <v>#REF!</v>
      </c>
      <c r="Q121" s="435" t="e">
        <f>'11'!#REF!</f>
        <v>#REF!</v>
      </c>
      <c r="R121" s="435" t="e">
        <f>'12'!#REF!</f>
        <v>#REF!</v>
      </c>
      <c r="S121" s="435" t="e">
        <f>'13'!#REF!</f>
        <v>#REF!</v>
      </c>
      <c r="T121" s="435" t="e">
        <f>'14'!#REF!</f>
        <v>#REF!</v>
      </c>
      <c r="U121" s="435" t="e">
        <f>'15'!#REF!</f>
        <v>#REF!</v>
      </c>
      <c r="V121" s="435" t="e">
        <f>'16'!#REF!</f>
        <v>#REF!</v>
      </c>
      <c r="W121" s="435" t="e">
        <f>'17'!#REF!</f>
        <v>#REF!</v>
      </c>
      <c r="X121" s="435" t="e">
        <f>'18'!#REF!</f>
        <v>#REF!</v>
      </c>
      <c r="Y121" s="435" t="e">
        <f>'19'!#REF!</f>
        <v>#REF!</v>
      </c>
      <c r="Z121" s="435" t="e">
        <f>'20'!#REF!</f>
        <v>#REF!</v>
      </c>
      <c r="AA121" s="435" t="e">
        <f>'21'!#REF!</f>
        <v>#REF!</v>
      </c>
      <c r="AB121" s="435" t="e">
        <f>'22'!#REF!</f>
        <v>#REF!</v>
      </c>
      <c r="AC121" s="435" t="e">
        <f>'23'!#REF!</f>
        <v>#REF!</v>
      </c>
      <c r="AD121" s="435" t="e">
        <f>'24'!#REF!</f>
        <v>#REF!</v>
      </c>
      <c r="AE121" s="435" t="e">
        <f>'25'!#REF!</f>
        <v>#REF!</v>
      </c>
      <c r="AF121" s="166"/>
      <c r="AG121" s="90"/>
    </row>
    <row r="122" spans="2:33" x14ac:dyDescent="0.2">
      <c r="B122" s="86"/>
      <c r="C122" s="221"/>
      <c r="D122" s="828"/>
      <c r="E122" s="829"/>
      <c r="F122" s="222"/>
      <c r="G122" s="435" t="e">
        <f>'1'!#REF!</f>
        <v>#REF!</v>
      </c>
      <c r="H122" s="435" t="e">
        <f>'2'!#REF!</f>
        <v>#REF!</v>
      </c>
      <c r="I122" s="435" t="e">
        <f>'3'!#REF!</f>
        <v>#REF!</v>
      </c>
      <c r="J122" s="435" t="e">
        <f>'4'!#REF!</f>
        <v>#REF!</v>
      </c>
      <c r="K122" s="435" t="e">
        <f>'5'!#REF!</f>
        <v>#REF!</v>
      </c>
      <c r="L122" s="435" t="e">
        <f>'6'!#REF!</f>
        <v>#REF!</v>
      </c>
      <c r="M122" s="435" t="e">
        <f>'7'!#REF!</f>
        <v>#REF!</v>
      </c>
      <c r="N122" s="435" t="e">
        <f>'8'!#REF!</f>
        <v>#REF!</v>
      </c>
      <c r="O122" s="435" t="e">
        <f>'9'!#REF!</f>
        <v>#REF!</v>
      </c>
      <c r="P122" s="435" t="e">
        <f>'10'!#REF!</f>
        <v>#REF!</v>
      </c>
      <c r="Q122" s="435" t="e">
        <f>'11'!#REF!</f>
        <v>#REF!</v>
      </c>
      <c r="R122" s="435" t="e">
        <f>'12'!#REF!</f>
        <v>#REF!</v>
      </c>
      <c r="S122" s="435" t="e">
        <f>'13'!#REF!</f>
        <v>#REF!</v>
      </c>
      <c r="T122" s="435" t="e">
        <f>'14'!#REF!</f>
        <v>#REF!</v>
      </c>
      <c r="U122" s="435" t="e">
        <f>'15'!#REF!</f>
        <v>#REF!</v>
      </c>
      <c r="V122" s="435" t="e">
        <f>'16'!#REF!</f>
        <v>#REF!</v>
      </c>
      <c r="W122" s="435" t="e">
        <f>'17'!#REF!</f>
        <v>#REF!</v>
      </c>
      <c r="X122" s="435" t="e">
        <f>'18'!#REF!</f>
        <v>#REF!</v>
      </c>
      <c r="Y122" s="435" t="e">
        <f>'19'!#REF!</f>
        <v>#REF!</v>
      </c>
      <c r="Z122" s="435" t="e">
        <f>'20'!#REF!</f>
        <v>#REF!</v>
      </c>
      <c r="AA122" s="435" t="e">
        <f>'21'!#REF!</f>
        <v>#REF!</v>
      </c>
      <c r="AB122" s="435" t="e">
        <f>'22'!#REF!</f>
        <v>#REF!</v>
      </c>
      <c r="AC122" s="435" t="e">
        <f>'23'!#REF!</f>
        <v>#REF!</v>
      </c>
      <c r="AD122" s="435" t="e">
        <f>'24'!#REF!</f>
        <v>#REF!</v>
      </c>
      <c r="AE122" s="435" t="e">
        <f>'25'!#REF!</f>
        <v>#REF!</v>
      </c>
      <c r="AF122" s="166"/>
      <c r="AG122" s="90"/>
    </row>
    <row r="123" spans="2:33" x14ac:dyDescent="0.2">
      <c r="B123" s="86"/>
      <c r="C123" s="216"/>
      <c r="D123" s="161"/>
      <c r="E123" s="161"/>
      <c r="F123" s="217"/>
      <c r="G123" s="325" t="e">
        <f t="shared" ref="G123:AE123" si="23">SUM(G118:G122)</f>
        <v>#REF!</v>
      </c>
      <c r="H123" s="325" t="e">
        <f t="shared" si="23"/>
        <v>#REF!</v>
      </c>
      <c r="I123" s="325" t="e">
        <f t="shared" si="23"/>
        <v>#REF!</v>
      </c>
      <c r="J123" s="325" t="e">
        <f t="shared" si="23"/>
        <v>#REF!</v>
      </c>
      <c r="K123" s="325" t="e">
        <f t="shared" si="23"/>
        <v>#REF!</v>
      </c>
      <c r="L123" s="325" t="e">
        <f t="shared" si="23"/>
        <v>#REF!</v>
      </c>
      <c r="M123" s="325" t="e">
        <f t="shared" si="23"/>
        <v>#REF!</v>
      </c>
      <c r="N123" s="325" t="e">
        <f t="shared" si="23"/>
        <v>#REF!</v>
      </c>
      <c r="O123" s="325" t="e">
        <f t="shared" si="23"/>
        <v>#REF!</v>
      </c>
      <c r="P123" s="325" t="e">
        <f t="shared" si="23"/>
        <v>#REF!</v>
      </c>
      <c r="Q123" s="325" t="e">
        <f t="shared" si="23"/>
        <v>#REF!</v>
      </c>
      <c r="R123" s="325" t="e">
        <f t="shared" si="23"/>
        <v>#REF!</v>
      </c>
      <c r="S123" s="325" t="e">
        <f t="shared" si="23"/>
        <v>#REF!</v>
      </c>
      <c r="T123" s="325" t="e">
        <f t="shared" si="23"/>
        <v>#REF!</v>
      </c>
      <c r="U123" s="325" t="e">
        <f t="shared" si="23"/>
        <v>#REF!</v>
      </c>
      <c r="V123" s="325" t="e">
        <f t="shared" si="23"/>
        <v>#REF!</v>
      </c>
      <c r="W123" s="325" t="e">
        <f t="shared" si="23"/>
        <v>#REF!</v>
      </c>
      <c r="X123" s="325" t="e">
        <f t="shared" si="23"/>
        <v>#REF!</v>
      </c>
      <c r="Y123" s="325" t="e">
        <f t="shared" si="23"/>
        <v>#REF!</v>
      </c>
      <c r="Z123" s="325" t="e">
        <f t="shared" si="23"/>
        <v>#REF!</v>
      </c>
      <c r="AA123" s="325" t="e">
        <f t="shared" si="23"/>
        <v>#REF!</v>
      </c>
      <c r="AB123" s="325" t="e">
        <f t="shared" si="23"/>
        <v>#REF!</v>
      </c>
      <c r="AC123" s="325" t="e">
        <f t="shared" si="23"/>
        <v>#REF!</v>
      </c>
      <c r="AD123" s="325" t="e">
        <f t="shared" si="23"/>
        <v>#REF!</v>
      </c>
      <c r="AE123" s="325" t="e">
        <f t="shared" si="23"/>
        <v>#REF!</v>
      </c>
      <c r="AF123" s="166"/>
      <c r="AG123" s="90"/>
    </row>
    <row r="124" spans="2:33" x14ac:dyDescent="0.2">
      <c r="B124" s="86"/>
      <c r="C124" s="216"/>
      <c r="D124" s="178" t="s">
        <v>169</v>
      </c>
      <c r="E124" s="178"/>
      <c r="F124" s="223"/>
      <c r="G124" s="162"/>
      <c r="H124" s="162"/>
      <c r="I124" s="166"/>
      <c r="J124" s="166"/>
      <c r="K124" s="166"/>
      <c r="L124" s="166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  <c r="AE124" s="166"/>
      <c r="AF124" s="166"/>
      <c r="AG124" s="90"/>
    </row>
    <row r="125" spans="2:33" x14ac:dyDescent="0.2">
      <c r="B125" s="86"/>
      <c r="C125" s="216"/>
      <c r="D125" s="828"/>
      <c r="E125" s="829"/>
      <c r="F125" s="224"/>
      <c r="G125" s="435" t="e">
        <f>'1'!#REF!</f>
        <v>#REF!</v>
      </c>
      <c r="H125" s="435" t="e">
        <f>'2'!#REF!</f>
        <v>#REF!</v>
      </c>
      <c r="I125" s="435" t="e">
        <f>'3'!#REF!</f>
        <v>#REF!</v>
      </c>
      <c r="J125" s="435" t="e">
        <f>'4'!#REF!</f>
        <v>#REF!</v>
      </c>
      <c r="K125" s="435" t="e">
        <f>'5'!#REF!</f>
        <v>#REF!</v>
      </c>
      <c r="L125" s="435" t="e">
        <f>'6'!#REF!</f>
        <v>#REF!</v>
      </c>
      <c r="M125" s="435" t="e">
        <f>'7'!#REF!</f>
        <v>#REF!</v>
      </c>
      <c r="N125" s="435" t="e">
        <f>'8'!#REF!</f>
        <v>#REF!</v>
      </c>
      <c r="O125" s="435" t="e">
        <f>'9'!#REF!</f>
        <v>#REF!</v>
      </c>
      <c r="P125" s="435" t="e">
        <f>'10'!#REF!</f>
        <v>#REF!</v>
      </c>
      <c r="Q125" s="435" t="e">
        <f>'11'!#REF!</f>
        <v>#REF!</v>
      </c>
      <c r="R125" s="435" t="e">
        <f>'12'!#REF!</f>
        <v>#REF!</v>
      </c>
      <c r="S125" s="435" t="e">
        <f>'13'!#REF!</f>
        <v>#REF!</v>
      </c>
      <c r="T125" s="435" t="e">
        <f>'14'!#REF!</f>
        <v>#REF!</v>
      </c>
      <c r="U125" s="435" t="e">
        <f>'15'!#REF!</f>
        <v>#REF!</v>
      </c>
      <c r="V125" s="435" t="e">
        <f>'16'!#REF!</f>
        <v>#REF!</v>
      </c>
      <c r="W125" s="435" t="e">
        <f>'17'!#REF!</f>
        <v>#REF!</v>
      </c>
      <c r="X125" s="435" t="e">
        <f>'18'!#REF!</f>
        <v>#REF!</v>
      </c>
      <c r="Y125" s="435" t="e">
        <f>'19'!#REF!</f>
        <v>#REF!</v>
      </c>
      <c r="Z125" s="435" t="e">
        <f>'20'!#REF!</f>
        <v>#REF!</v>
      </c>
      <c r="AA125" s="435" t="e">
        <f>'21'!#REF!</f>
        <v>#REF!</v>
      </c>
      <c r="AB125" s="435" t="e">
        <f>'22'!#REF!</f>
        <v>#REF!</v>
      </c>
      <c r="AC125" s="435" t="e">
        <f>'23'!#REF!</f>
        <v>#REF!</v>
      </c>
      <c r="AD125" s="435" t="e">
        <f>'24'!#REF!</f>
        <v>#REF!</v>
      </c>
      <c r="AE125" s="435" t="e">
        <f>'25'!#REF!</f>
        <v>#REF!</v>
      </c>
      <c r="AF125" s="166"/>
      <c r="AG125" s="90"/>
    </row>
    <row r="126" spans="2:33" x14ac:dyDescent="0.2">
      <c r="B126" s="86"/>
      <c r="C126" s="216"/>
      <c r="D126" s="828"/>
      <c r="E126" s="829"/>
      <c r="F126" s="223"/>
      <c r="G126" s="435" t="e">
        <f>'1'!#REF!</f>
        <v>#REF!</v>
      </c>
      <c r="H126" s="435" t="e">
        <f>'2'!#REF!</f>
        <v>#REF!</v>
      </c>
      <c r="I126" s="435" t="e">
        <f>'3'!#REF!</f>
        <v>#REF!</v>
      </c>
      <c r="J126" s="435" t="e">
        <f>'4'!#REF!</f>
        <v>#REF!</v>
      </c>
      <c r="K126" s="435" t="e">
        <f>'5'!#REF!</f>
        <v>#REF!</v>
      </c>
      <c r="L126" s="435" t="e">
        <f>'6'!#REF!</f>
        <v>#REF!</v>
      </c>
      <c r="M126" s="435" t="e">
        <f>'7'!#REF!</f>
        <v>#REF!</v>
      </c>
      <c r="N126" s="435" t="e">
        <f>'8'!#REF!</f>
        <v>#REF!</v>
      </c>
      <c r="O126" s="435" t="e">
        <f>'9'!#REF!</f>
        <v>#REF!</v>
      </c>
      <c r="P126" s="435" t="e">
        <f>'10'!#REF!</f>
        <v>#REF!</v>
      </c>
      <c r="Q126" s="435" t="e">
        <f>'11'!#REF!</f>
        <v>#REF!</v>
      </c>
      <c r="R126" s="435" t="e">
        <f>'12'!#REF!</f>
        <v>#REF!</v>
      </c>
      <c r="S126" s="435" t="e">
        <f>'13'!#REF!</f>
        <v>#REF!</v>
      </c>
      <c r="T126" s="435" t="e">
        <f>'14'!#REF!</f>
        <v>#REF!</v>
      </c>
      <c r="U126" s="435" t="e">
        <f>'15'!#REF!</f>
        <v>#REF!</v>
      </c>
      <c r="V126" s="435" t="e">
        <f>'16'!#REF!</f>
        <v>#REF!</v>
      </c>
      <c r="W126" s="435" t="e">
        <f>'17'!#REF!</f>
        <v>#REF!</v>
      </c>
      <c r="X126" s="435" t="e">
        <f>'18'!#REF!</f>
        <v>#REF!</v>
      </c>
      <c r="Y126" s="435" t="e">
        <f>'19'!#REF!</f>
        <v>#REF!</v>
      </c>
      <c r="Z126" s="435" t="e">
        <f>'20'!#REF!</f>
        <v>#REF!</v>
      </c>
      <c r="AA126" s="435" t="e">
        <f>'21'!#REF!</f>
        <v>#REF!</v>
      </c>
      <c r="AB126" s="435" t="e">
        <f>'22'!#REF!</f>
        <v>#REF!</v>
      </c>
      <c r="AC126" s="435" t="e">
        <f>'23'!#REF!</f>
        <v>#REF!</v>
      </c>
      <c r="AD126" s="435" t="e">
        <f>'24'!#REF!</f>
        <v>#REF!</v>
      </c>
      <c r="AE126" s="435" t="e">
        <f>'25'!#REF!</f>
        <v>#REF!</v>
      </c>
      <c r="AF126" s="166"/>
      <c r="AG126" s="90"/>
    </row>
    <row r="127" spans="2:33" x14ac:dyDescent="0.2">
      <c r="B127" s="86"/>
      <c r="C127" s="216"/>
      <c r="D127" s="828"/>
      <c r="E127" s="829"/>
      <c r="F127" s="224"/>
      <c r="G127" s="435" t="e">
        <f>'1'!#REF!</f>
        <v>#REF!</v>
      </c>
      <c r="H127" s="435" t="e">
        <f>'2'!#REF!</f>
        <v>#REF!</v>
      </c>
      <c r="I127" s="435" t="e">
        <f>'3'!#REF!</f>
        <v>#REF!</v>
      </c>
      <c r="J127" s="435" t="e">
        <f>'4'!#REF!</f>
        <v>#REF!</v>
      </c>
      <c r="K127" s="435" t="e">
        <f>'5'!#REF!</f>
        <v>#REF!</v>
      </c>
      <c r="L127" s="435" t="e">
        <f>'6'!#REF!</f>
        <v>#REF!</v>
      </c>
      <c r="M127" s="435" t="e">
        <f>'7'!#REF!</f>
        <v>#REF!</v>
      </c>
      <c r="N127" s="435" t="e">
        <f>'8'!#REF!</f>
        <v>#REF!</v>
      </c>
      <c r="O127" s="435" t="e">
        <f>'9'!#REF!</f>
        <v>#REF!</v>
      </c>
      <c r="P127" s="435" t="e">
        <f>'10'!#REF!</f>
        <v>#REF!</v>
      </c>
      <c r="Q127" s="435" t="e">
        <f>'11'!#REF!</f>
        <v>#REF!</v>
      </c>
      <c r="R127" s="435" t="e">
        <f>'12'!#REF!</f>
        <v>#REF!</v>
      </c>
      <c r="S127" s="435" t="e">
        <f>'13'!#REF!</f>
        <v>#REF!</v>
      </c>
      <c r="T127" s="435" t="e">
        <f>'14'!#REF!</f>
        <v>#REF!</v>
      </c>
      <c r="U127" s="435" t="e">
        <f>'15'!#REF!</f>
        <v>#REF!</v>
      </c>
      <c r="V127" s="435" t="e">
        <f>'16'!#REF!</f>
        <v>#REF!</v>
      </c>
      <c r="W127" s="435" t="e">
        <f>'17'!#REF!</f>
        <v>#REF!</v>
      </c>
      <c r="X127" s="435" t="e">
        <f>'18'!#REF!</f>
        <v>#REF!</v>
      </c>
      <c r="Y127" s="435" t="e">
        <f>'19'!#REF!</f>
        <v>#REF!</v>
      </c>
      <c r="Z127" s="435" t="e">
        <f>'20'!#REF!</f>
        <v>#REF!</v>
      </c>
      <c r="AA127" s="435" t="e">
        <f>'21'!#REF!</f>
        <v>#REF!</v>
      </c>
      <c r="AB127" s="435" t="e">
        <f>'22'!#REF!</f>
        <v>#REF!</v>
      </c>
      <c r="AC127" s="435" t="e">
        <f>'23'!#REF!</f>
        <v>#REF!</v>
      </c>
      <c r="AD127" s="435" t="e">
        <f>'24'!#REF!</f>
        <v>#REF!</v>
      </c>
      <c r="AE127" s="435" t="e">
        <f>'25'!#REF!</f>
        <v>#REF!</v>
      </c>
      <c r="AF127" s="166"/>
      <c r="AG127" s="90"/>
    </row>
    <row r="128" spans="2:33" x14ac:dyDescent="0.2">
      <c r="B128" s="86"/>
      <c r="C128" s="216"/>
      <c r="D128" s="828"/>
      <c r="E128" s="829"/>
      <c r="F128" s="224"/>
      <c r="G128" s="435" t="e">
        <f>'1'!#REF!</f>
        <v>#REF!</v>
      </c>
      <c r="H128" s="435" t="e">
        <f>'2'!#REF!</f>
        <v>#REF!</v>
      </c>
      <c r="I128" s="435" t="e">
        <f>'3'!#REF!</f>
        <v>#REF!</v>
      </c>
      <c r="J128" s="435" t="e">
        <f>'4'!#REF!</f>
        <v>#REF!</v>
      </c>
      <c r="K128" s="435" t="e">
        <f>'5'!#REF!</f>
        <v>#REF!</v>
      </c>
      <c r="L128" s="435" t="e">
        <f>'6'!#REF!</f>
        <v>#REF!</v>
      </c>
      <c r="M128" s="435" t="e">
        <f>'7'!#REF!</f>
        <v>#REF!</v>
      </c>
      <c r="N128" s="435" t="e">
        <f>'8'!#REF!</f>
        <v>#REF!</v>
      </c>
      <c r="O128" s="435" t="e">
        <f>'9'!#REF!</f>
        <v>#REF!</v>
      </c>
      <c r="P128" s="435" t="e">
        <f>'10'!#REF!</f>
        <v>#REF!</v>
      </c>
      <c r="Q128" s="435" t="e">
        <f>'11'!#REF!</f>
        <v>#REF!</v>
      </c>
      <c r="R128" s="435" t="e">
        <f>'12'!#REF!</f>
        <v>#REF!</v>
      </c>
      <c r="S128" s="435" t="e">
        <f>'13'!#REF!</f>
        <v>#REF!</v>
      </c>
      <c r="T128" s="435" t="e">
        <f>'14'!#REF!</f>
        <v>#REF!</v>
      </c>
      <c r="U128" s="435" t="e">
        <f>'15'!#REF!</f>
        <v>#REF!</v>
      </c>
      <c r="V128" s="435" t="e">
        <f>'16'!#REF!</f>
        <v>#REF!</v>
      </c>
      <c r="W128" s="435" t="e">
        <f>'17'!#REF!</f>
        <v>#REF!</v>
      </c>
      <c r="X128" s="435" t="e">
        <f>'18'!#REF!</f>
        <v>#REF!</v>
      </c>
      <c r="Y128" s="435" t="e">
        <f>'19'!#REF!</f>
        <v>#REF!</v>
      </c>
      <c r="Z128" s="435" t="e">
        <f>'20'!#REF!</f>
        <v>#REF!</v>
      </c>
      <c r="AA128" s="435" t="e">
        <f>'21'!#REF!</f>
        <v>#REF!</v>
      </c>
      <c r="AB128" s="435" t="e">
        <f>'22'!#REF!</f>
        <v>#REF!</v>
      </c>
      <c r="AC128" s="435" t="e">
        <f>'23'!#REF!</f>
        <v>#REF!</v>
      </c>
      <c r="AD128" s="435" t="e">
        <f>'24'!#REF!</f>
        <v>#REF!</v>
      </c>
      <c r="AE128" s="435" t="e">
        <f>'25'!#REF!</f>
        <v>#REF!</v>
      </c>
      <c r="AF128" s="166"/>
      <c r="AG128" s="90"/>
    </row>
    <row r="129" spans="2:35" x14ac:dyDescent="0.2">
      <c r="B129" s="86"/>
      <c r="C129" s="216"/>
      <c r="D129" s="828"/>
      <c r="E129" s="829"/>
      <c r="F129" s="224"/>
      <c r="G129" s="435" t="e">
        <f>'1'!#REF!</f>
        <v>#REF!</v>
      </c>
      <c r="H129" s="435" t="e">
        <f>'2'!#REF!</f>
        <v>#REF!</v>
      </c>
      <c r="I129" s="435" t="e">
        <f>'3'!#REF!</f>
        <v>#REF!</v>
      </c>
      <c r="J129" s="435" t="e">
        <f>'4'!#REF!</f>
        <v>#REF!</v>
      </c>
      <c r="K129" s="435" t="e">
        <f>'5'!#REF!</f>
        <v>#REF!</v>
      </c>
      <c r="L129" s="435" t="e">
        <f>'6'!#REF!</f>
        <v>#REF!</v>
      </c>
      <c r="M129" s="435" t="e">
        <f>'7'!#REF!</f>
        <v>#REF!</v>
      </c>
      <c r="N129" s="435" t="e">
        <f>'8'!#REF!</f>
        <v>#REF!</v>
      </c>
      <c r="O129" s="435" t="e">
        <f>'9'!#REF!</f>
        <v>#REF!</v>
      </c>
      <c r="P129" s="435" t="e">
        <f>'10'!#REF!</f>
        <v>#REF!</v>
      </c>
      <c r="Q129" s="435" t="e">
        <f>'11'!#REF!</f>
        <v>#REF!</v>
      </c>
      <c r="R129" s="435" t="e">
        <f>'12'!#REF!</f>
        <v>#REF!</v>
      </c>
      <c r="S129" s="435" t="e">
        <f>'13'!#REF!</f>
        <v>#REF!</v>
      </c>
      <c r="T129" s="435" t="e">
        <f>'14'!#REF!</f>
        <v>#REF!</v>
      </c>
      <c r="U129" s="435" t="e">
        <f>'15'!#REF!</f>
        <v>#REF!</v>
      </c>
      <c r="V129" s="435" t="e">
        <f>'16'!#REF!</f>
        <v>#REF!</v>
      </c>
      <c r="W129" s="435" t="e">
        <f>'17'!#REF!</f>
        <v>#REF!</v>
      </c>
      <c r="X129" s="435" t="e">
        <f>'18'!#REF!</f>
        <v>#REF!</v>
      </c>
      <c r="Y129" s="435" t="e">
        <f>'19'!#REF!</f>
        <v>#REF!</v>
      </c>
      <c r="Z129" s="435" t="e">
        <f>'20'!#REF!</f>
        <v>#REF!</v>
      </c>
      <c r="AA129" s="435" t="e">
        <f>'21'!#REF!</f>
        <v>#REF!</v>
      </c>
      <c r="AB129" s="435" t="e">
        <f>'22'!#REF!</f>
        <v>#REF!</v>
      </c>
      <c r="AC129" s="435" t="e">
        <f>'23'!#REF!</f>
        <v>#REF!</v>
      </c>
      <c r="AD129" s="435" t="e">
        <f>'24'!#REF!</f>
        <v>#REF!</v>
      </c>
      <c r="AE129" s="435" t="e">
        <f>'25'!#REF!</f>
        <v>#REF!</v>
      </c>
      <c r="AF129" s="166"/>
      <c r="AG129" s="90"/>
    </row>
    <row r="130" spans="2:35" x14ac:dyDescent="0.2">
      <c r="B130" s="86"/>
      <c r="C130" s="216"/>
      <c r="D130" s="225"/>
      <c r="E130" s="225"/>
      <c r="F130" s="226"/>
      <c r="G130" s="325" t="e">
        <f t="shared" ref="G130:I130" si="24">SUM(G125:G129)</f>
        <v>#REF!</v>
      </c>
      <c r="H130" s="325" t="e">
        <f t="shared" si="24"/>
        <v>#REF!</v>
      </c>
      <c r="I130" s="325" t="e">
        <f t="shared" si="24"/>
        <v>#REF!</v>
      </c>
      <c r="J130" s="325" t="e">
        <f t="shared" ref="J130:AE130" si="25">SUM(J125:J129)</f>
        <v>#REF!</v>
      </c>
      <c r="K130" s="325" t="e">
        <f t="shared" si="25"/>
        <v>#REF!</v>
      </c>
      <c r="L130" s="325" t="e">
        <f t="shared" si="25"/>
        <v>#REF!</v>
      </c>
      <c r="M130" s="325" t="e">
        <f t="shared" si="25"/>
        <v>#REF!</v>
      </c>
      <c r="N130" s="325" t="e">
        <f t="shared" si="25"/>
        <v>#REF!</v>
      </c>
      <c r="O130" s="325" t="e">
        <f t="shared" si="25"/>
        <v>#REF!</v>
      </c>
      <c r="P130" s="325" t="e">
        <f t="shared" si="25"/>
        <v>#REF!</v>
      </c>
      <c r="Q130" s="325" t="e">
        <f t="shared" si="25"/>
        <v>#REF!</v>
      </c>
      <c r="R130" s="325" t="e">
        <f t="shared" si="25"/>
        <v>#REF!</v>
      </c>
      <c r="S130" s="325" t="e">
        <f t="shared" si="25"/>
        <v>#REF!</v>
      </c>
      <c r="T130" s="325" t="e">
        <f t="shared" si="25"/>
        <v>#REF!</v>
      </c>
      <c r="U130" s="325" t="e">
        <f t="shared" si="25"/>
        <v>#REF!</v>
      </c>
      <c r="V130" s="325" t="e">
        <f t="shared" si="25"/>
        <v>#REF!</v>
      </c>
      <c r="W130" s="325" t="e">
        <f t="shared" si="25"/>
        <v>#REF!</v>
      </c>
      <c r="X130" s="325" t="e">
        <f t="shared" si="25"/>
        <v>#REF!</v>
      </c>
      <c r="Y130" s="325" t="e">
        <f t="shared" si="25"/>
        <v>#REF!</v>
      </c>
      <c r="Z130" s="325" t="e">
        <f t="shared" si="25"/>
        <v>#REF!</v>
      </c>
      <c r="AA130" s="325" t="e">
        <f t="shared" si="25"/>
        <v>#REF!</v>
      </c>
      <c r="AB130" s="325" t="e">
        <f t="shared" si="25"/>
        <v>#REF!</v>
      </c>
      <c r="AC130" s="325" t="e">
        <f t="shared" si="25"/>
        <v>#REF!</v>
      </c>
      <c r="AD130" s="325" t="e">
        <f t="shared" si="25"/>
        <v>#REF!</v>
      </c>
      <c r="AE130" s="325" t="e">
        <f t="shared" si="25"/>
        <v>#REF!</v>
      </c>
      <c r="AF130" s="166"/>
      <c r="AG130" s="90"/>
    </row>
    <row r="131" spans="2:35" x14ac:dyDescent="0.2">
      <c r="B131" s="86"/>
      <c r="C131" s="216"/>
      <c r="D131" s="161"/>
      <c r="E131" s="161"/>
      <c r="F131" s="219"/>
      <c r="G131" s="162"/>
      <c r="H131" s="162"/>
      <c r="I131" s="162"/>
      <c r="J131" s="162"/>
      <c r="K131" s="162"/>
      <c r="L131" s="162"/>
      <c r="M131" s="162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  <c r="AE131" s="162"/>
      <c r="AF131" s="166"/>
      <c r="AG131" s="90"/>
    </row>
    <row r="132" spans="2:35" x14ac:dyDescent="0.2">
      <c r="B132" s="86"/>
      <c r="C132" s="216"/>
      <c r="D132" s="178" t="s">
        <v>170</v>
      </c>
      <c r="E132" s="178"/>
      <c r="F132" s="189"/>
      <c r="G132" s="320" t="e">
        <f t="shared" ref="G132:I132" si="26">G123-G130</f>
        <v>#REF!</v>
      </c>
      <c r="H132" s="320" t="e">
        <f t="shared" si="26"/>
        <v>#REF!</v>
      </c>
      <c r="I132" s="320" t="e">
        <f t="shared" si="26"/>
        <v>#REF!</v>
      </c>
      <c r="J132" s="320" t="e">
        <f t="shared" ref="J132:AE132" si="27">J123-J130</f>
        <v>#REF!</v>
      </c>
      <c r="K132" s="320" t="e">
        <f t="shared" si="27"/>
        <v>#REF!</v>
      </c>
      <c r="L132" s="320" t="e">
        <f t="shared" si="27"/>
        <v>#REF!</v>
      </c>
      <c r="M132" s="320" t="e">
        <f t="shared" si="27"/>
        <v>#REF!</v>
      </c>
      <c r="N132" s="320" t="e">
        <f t="shared" si="27"/>
        <v>#REF!</v>
      </c>
      <c r="O132" s="320" t="e">
        <f t="shared" si="27"/>
        <v>#REF!</v>
      </c>
      <c r="P132" s="320" t="e">
        <f t="shared" si="27"/>
        <v>#REF!</v>
      </c>
      <c r="Q132" s="320" t="e">
        <f t="shared" si="27"/>
        <v>#REF!</v>
      </c>
      <c r="R132" s="320" t="e">
        <f t="shared" si="27"/>
        <v>#REF!</v>
      </c>
      <c r="S132" s="320" t="e">
        <f t="shared" si="27"/>
        <v>#REF!</v>
      </c>
      <c r="T132" s="320" t="e">
        <f t="shared" si="27"/>
        <v>#REF!</v>
      </c>
      <c r="U132" s="320" t="e">
        <f t="shared" si="27"/>
        <v>#REF!</v>
      </c>
      <c r="V132" s="320" t="e">
        <f t="shared" si="27"/>
        <v>#REF!</v>
      </c>
      <c r="W132" s="320" t="e">
        <f t="shared" si="27"/>
        <v>#REF!</v>
      </c>
      <c r="X132" s="320" t="e">
        <f t="shared" si="27"/>
        <v>#REF!</v>
      </c>
      <c r="Y132" s="320" t="e">
        <f t="shared" si="27"/>
        <v>#REF!</v>
      </c>
      <c r="Z132" s="320" t="e">
        <f t="shared" si="27"/>
        <v>#REF!</v>
      </c>
      <c r="AA132" s="320" t="e">
        <f t="shared" si="27"/>
        <v>#REF!</v>
      </c>
      <c r="AB132" s="320" t="e">
        <f t="shared" si="27"/>
        <v>#REF!</v>
      </c>
      <c r="AC132" s="320" t="e">
        <f t="shared" si="27"/>
        <v>#REF!</v>
      </c>
      <c r="AD132" s="320" t="e">
        <f t="shared" si="27"/>
        <v>#REF!</v>
      </c>
      <c r="AE132" s="320" t="e">
        <f t="shared" si="27"/>
        <v>#REF!</v>
      </c>
      <c r="AF132" s="166"/>
      <c r="AG132" s="90"/>
    </row>
    <row r="133" spans="2:35" x14ac:dyDescent="0.2">
      <c r="B133" s="86"/>
      <c r="C133" s="216"/>
      <c r="D133" s="175"/>
      <c r="E133" s="175"/>
      <c r="F133" s="217"/>
      <c r="G133" s="162"/>
      <c r="H133" s="162"/>
      <c r="I133" s="166"/>
      <c r="J133" s="162"/>
      <c r="K133" s="162"/>
      <c r="L133" s="162"/>
      <c r="M133" s="162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  <c r="AE133" s="162"/>
      <c r="AF133" s="166"/>
      <c r="AG133" s="90"/>
    </row>
    <row r="134" spans="2:35" x14ac:dyDescent="0.2">
      <c r="B134" s="86"/>
      <c r="C134" s="216"/>
      <c r="D134" s="175" t="s">
        <v>171</v>
      </c>
      <c r="E134" s="175"/>
      <c r="F134" s="217"/>
      <c r="G134" s="326" t="e">
        <f>G95+G103+G108+G115-G132</f>
        <v>#REF!</v>
      </c>
      <c r="H134" s="326" t="e">
        <f>H95+H103+H108+H115-H132</f>
        <v>#REF!</v>
      </c>
      <c r="I134" s="326" t="e">
        <f>I95+I103+I108+I115-I132</f>
        <v>#REF!</v>
      </c>
      <c r="J134" s="326" t="e">
        <f t="shared" ref="J134:AE134" si="28">J95+J103+J108+J115-J132</f>
        <v>#REF!</v>
      </c>
      <c r="K134" s="326" t="e">
        <f t="shared" si="28"/>
        <v>#REF!</v>
      </c>
      <c r="L134" s="326" t="e">
        <f t="shared" si="28"/>
        <v>#REF!</v>
      </c>
      <c r="M134" s="326" t="e">
        <f t="shared" si="28"/>
        <v>#REF!</v>
      </c>
      <c r="N134" s="326" t="e">
        <f t="shared" si="28"/>
        <v>#REF!</v>
      </c>
      <c r="O134" s="326" t="e">
        <f t="shared" si="28"/>
        <v>#REF!</v>
      </c>
      <c r="P134" s="326" t="e">
        <f t="shared" si="28"/>
        <v>#REF!</v>
      </c>
      <c r="Q134" s="326" t="e">
        <f t="shared" si="28"/>
        <v>#REF!</v>
      </c>
      <c r="R134" s="326" t="e">
        <f t="shared" si="28"/>
        <v>#REF!</v>
      </c>
      <c r="S134" s="326" t="e">
        <f t="shared" si="28"/>
        <v>#REF!</v>
      </c>
      <c r="T134" s="326" t="e">
        <f t="shared" si="28"/>
        <v>#REF!</v>
      </c>
      <c r="U134" s="326" t="e">
        <f t="shared" si="28"/>
        <v>#REF!</v>
      </c>
      <c r="V134" s="326" t="e">
        <f t="shared" si="28"/>
        <v>#REF!</v>
      </c>
      <c r="W134" s="326" t="e">
        <f t="shared" si="28"/>
        <v>#REF!</v>
      </c>
      <c r="X134" s="326" t="e">
        <f t="shared" si="28"/>
        <v>#REF!</v>
      </c>
      <c r="Y134" s="326" t="e">
        <f t="shared" si="28"/>
        <v>#REF!</v>
      </c>
      <c r="Z134" s="326" t="e">
        <f t="shared" si="28"/>
        <v>#REF!</v>
      </c>
      <c r="AA134" s="326" t="e">
        <f t="shared" si="28"/>
        <v>#REF!</v>
      </c>
      <c r="AB134" s="326" t="e">
        <f t="shared" si="28"/>
        <v>#REF!</v>
      </c>
      <c r="AC134" s="326" t="e">
        <f t="shared" si="28"/>
        <v>#REF!</v>
      </c>
      <c r="AD134" s="326" t="e">
        <f t="shared" si="28"/>
        <v>#REF!</v>
      </c>
      <c r="AE134" s="326" t="e">
        <f t="shared" si="28"/>
        <v>#REF!</v>
      </c>
      <c r="AF134" s="166"/>
      <c r="AG134" s="90"/>
    </row>
    <row r="135" spans="2:35" x14ac:dyDescent="0.2">
      <c r="B135" s="86"/>
      <c r="C135" s="284"/>
      <c r="D135" s="399" t="s">
        <v>71</v>
      </c>
      <c r="E135" s="399"/>
      <c r="F135" s="400"/>
      <c r="G135" s="397"/>
      <c r="H135" s="397" t="e">
        <f t="shared" ref="H135:I135" si="29">7/12*(G134-G108)+5/12*(H134-H108)+H108</f>
        <v>#REF!</v>
      </c>
      <c r="I135" s="397" t="e">
        <f t="shared" si="29"/>
        <v>#REF!</v>
      </c>
      <c r="J135" s="397" t="e">
        <f t="shared" ref="J135" si="30">7/12*(I134-I108)+5/12*(J134-J108)+J108</f>
        <v>#REF!</v>
      </c>
      <c r="K135" s="397" t="e">
        <f t="shared" ref="K135" si="31">7/12*(J134-J108)+5/12*(K134-K108)+K108</f>
        <v>#REF!</v>
      </c>
      <c r="L135" s="397" t="e">
        <f t="shared" ref="L135" si="32">7/12*(K134-K108)+5/12*(L134-L108)+L108</f>
        <v>#REF!</v>
      </c>
      <c r="M135" s="397" t="e">
        <f t="shared" ref="M135" si="33">7/12*(L134-L108)+5/12*(M134-M108)+M108</f>
        <v>#REF!</v>
      </c>
      <c r="N135" s="397" t="e">
        <f t="shared" ref="N135" si="34">7/12*(M134-M108)+5/12*(N134-N108)+N108</f>
        <v>#REF!</v>
      </c>
      <c r="O135" s="397" t="e">
        <f t="shared" ref="O135" si="35">7/12*(N134-N108)+5/12*(O134-O108)+O108</f>
        <v>#REF!</v>
      </c>
      <c r="P135" s="397" t="e">
        <f t="shared" ref="P135" si="36">7/12*(O134-O108)+5/12*(P134-P108)+P108</f>
        <v>#REF!</v>
      </c>
      <c r="Q135" s="397" t="e">
        <f t="shared" ref="Q135" si="37">7/12*(P134-P108)+5/12*(Q134-Q108)+Q108</f>
        <v>#REF!</v>
      </c>
      <c r="R135" s="397" t="e">
        <f t="shared" ref="R135" si="38">7/12*(Q134-Q108)+5/12*(R134-R108)+R108</f>
        <v>#REF!</v>
      </c>
      <c r="S135" s="397" t="e">
        <f t="shared" ref="S135" si="39">7/12*(R134-R108)+5/12*(S134-S108)+S108</f>
        <v>#REF!</v>
      </c>
      <c r="T135" s="397" t="e">
        <f t="shared" ref="T135" si="40">7/12*(S134-S108)+5/12*(T134-T108)+T108</f>
        <v>#REF!</v>
      </c>
      <c r="U135" s="397" t="e">
        <f t="shared" ref="U135" si="41">7/12*(T134-T108)+5/12*(U134-U108)+U108</f>
        <v>#REF!</v>
      </c>
      <c r="V135" s="397" t="e">
        <f t="shared" ref="V135" si="42">7/12*(U134-U108)+5/12*(V134-V108)+V108</f>
        <v>#REF!</v>
      </c>
      <c r="W135" s="397" t="e">
        <f t="shared" ref="W135" si="43">7/12*(V134-V108)+5/12*(W134-W108)+W108</f>
        <v>#REF!</v>
      </c>
      <c r="X135" s="397" t="e">
        <f t="shared" ref="X135" si="44">7/12*(W134-W108)+5/12*(X134-X108)+X108</f>
        <v>#REF!</v>
      </c>
      <c r="Y135" s="397" t="e">
        <f t="shared" ref="Y135" si="45">7/12*(X134-X108)+5/12*(Y134-Y108)+Y108</f>
        <v>#REF!</v>
      </c>
      <c r="Z135" s="397" t="e">
        <f t="shared" ref="Z135" si="46">7/12*(Y134-Y108)+5/12*(Z134-Z108)+Z108</f>
        <v>#REF!</v>
      </c>
      <c r="AA135" s="397" t="e">
        <f t="shared" ref="AA135" si="47">7/12*(Z134-Z108)+5/12*(AA134-AA108)+AA108</f>
        <v>#REF!</v>
      </c>
      <c r="AB135" s="397" t="e">
        <f t="shared" ref="AB135" si="48">7/12*(AA134-AA108)+5/12*(AB134-AB108)+AB108</f>
        <v>#REF!</v>
      </c>
      <c r="AC135" s="397" t="e">
        <f t="shared" ref="AC135" si="49">7/12*(AB134-AB108)+5/12*(AC134-AC108)+AC108</f>
        <v>#REF!</v>
      </c>
      <c r="AD135" s="397" t="e">
        <f t="shared" ref="AD135" si="50">7/12*(AC134-AC108)+5/12*(AD134-AD108)+AD108</f>
        <v>#REF!</v>
      </c>
      <c r="AE135" s="397" t="e">
        <f t="shared" ref="AE135" si="51">7/12*(AD134-AD108)+5/12*(AE134-AE108)+AE108</f>
        <v>#REF!</v>
      </c>
      <c r="AF135" s="285" t="e">
        <f>7/12*G134+5/12*AF134</f>
        <v>#REF!</v>
      </c>
      <c r="AG135" s="90"/>
      <c r="AI135" s="381"/>
    </row>
    <row r="136" spans="2:35" x14ac:dyDescent="0.2">
      <c r="B136" s="86"/>
      <c r="C136" s="119"/>
      <c r="D136" s="95"/>
      <c r="E136" s="95"/>
      <c r="F136" s="119"/>
      <c r="G136" s="87"/>
      <c r="H136" s="87"/>
      <c r="I136" s="87"/>
      <c r="J136" s="87"/>
      <c r="K136" s="87"/>
      <c r="L136" s="87"/>
      <c r="M136" s="87"/>
      <c r="N136" s="87"/>
      <c r="O136" s="87"/>
      <c r="P136" s="87"/>
      <c r="Q136" s="87"/>
      <c r="R136" s="87"/>
      <c r="S136" s="87"/>
      <c r="T136" s="87"/>
      <c r="U136" s="87"/>
      <c r="V136" s="87"/>
      <c r="W136" s="87"/>
      <c r="X136" s="87"/>
      <c r="Y136" s="87"/>
      <c r="Z136" s="87"/>
      <c r="AA136" s="87"/>
      <c r="AB136" s="87"/>
      <c r="AC136" s="87"/>
      <c r="AD136" s="87"/>
      <c r="AE136" s="87"/>
      <c r="AF136" s="87"/>
      <c r="AG136" s="90"/>
    </row>
    <row r="137" spans="2:35" x14ac:dyDescent="0.2">
      <c r="B137" s="86"/>
      <c r="C137" s="286"/>
      <c r="D137" s="287"/>
      <c r="E137" s="287"/>
      <c r="F137" s="288"/>
      <c r="G137" s="157"/>
      <c r="H137" s="157"/>
      <c r="I137" s="201"/>
      <c r="J137" s="201"/>
      <c r="K137" s="201"/>
      <c r="L137" s="201"/>
      <c r="M137" s="201"/>
      <c r="N137" s="201"/>
      <c r="O137" s="201"/>
      <c r="P137" s="201"/>
      <c r="Q137" s="201"/>
      <c r="R137" s="201"/>
      <c r="S137" s="201"/>
      <c r="T137" s="201"/>
      <c r="U137" s="201"/>
      <c r="V137" s="201"/>
      <c r="W137" s="201"/>
      <c r="X137" s="201"/>
      <c r="Y137" s="201"/>
      <c r="Z137" s="201"/>
      <c r="AA137" s="201"/>
      <c r="AB137" s="201"/>
      <c r="AC137" s="201"/>
      <c r="AD137" s="201"/>
      <c r="AE137" s="201"/>
      <c r="AF137" s="201"/>
      <c r="AG137" s="90"/>
    </row>
    <row r="138" spans="2:35" s="70" customFormat="1" x14ac:dyDescent="0.2">
      <c r="B138" s="97"/>
      <c r="C138" s="227"/>
      <c r="D138" s="268" t="s">
        <v>219</v>
      </c>
      <c r="E138" s="268"/>
      <c r="F138" s="228"/>
      <c r="G138" s="171"/>
      <c r="H138" s="171"/>
      <c r="I138" s="229"/>
      <c r="J138" s="229"/>
      <c r="K138" s="229"/>
      <c r="L138" s="229"/>
      <c r="M138" s="229"/>
      <c r="N138" s="229"/>
      <c r="O138" s="229"/>
      <c r="P138" s="229"/>
      <c r="Q138" s="229"/>
      <c r="R138" s="229"/>
      <c r="S138" s="229"/>
      <c r="T138" s="229"/>
      <c r="U138" s="229"/>
      <c r="V138" s="229"/>
      <c r="W138" s="229"/>
      <c r="X138" s="229"/>
      <c r="Y138" s="229"/>
      <c r="Z138" s="229"/>
      <c r="AA138" s="229"/>
      <c r="AB138" s="229"/>
      <c r="AC138" s="229"/>
      <c r="AD138" s="229"/>
      <c r="AE138" s="229"/>
      <c r="AF138" s="229"/>
      <c r="AG138" s="99"/>
    </row>
    <row r="139" spans="2:35" x14ac:dyDescent="0.2">
      <c r="B139" s="86"/>
      <c r="C139" s="221"/>
      <c r="D139" s="178"/>
      <c r="E139" s="178"/>
      <c r="F139" s="230"/>
      <c r="G139" s="162"/>
      <c r="H139" s="162"/>
      <c r="I139" s="166"/>
      <c r="J139" s="166"/>
      <c r="K139" s="166"/>
      <c r="L139" s="166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66"/>
      <c r="AF139" s="166"/>
      <c r="AG139" s="90"/>
    </row>
    <row r="140" spans="2:35" x14ac:dyDescent="0.2">
      <c r="B140" s="86"/>
      <c r="C140" s="221"/>
      <c r="D140" s="828"/>
      <c r="E140" s="829"/>
      <c r="F140" s="230"/>
      <c r="G140" s="435" t="e">
        <f>'1'!#REF!</f>
        <v>#REF!</v>
      </c>
      <c r="H140" s="435" t="e">
        <f>'2'!#REF!</f>
        <v>#REF!</v>
      </c>
      <c r="I140" s="435" t="e">
        <f>'3'!#REF!</f>
        <v>#REF!</v>
      </c>
      <c r="J140" s="435" t="e">
        <f>'4'!#REF!</f>
        <v>#REF!</v>
      </c>
      <c r="K140" s="435" t="e">
        <f>'5'!#REF!</f>
        <v>#REF!</v>
      </c>
      <c r="L140" s="435" t="e">
        <f>'6'!#REF!</f>
        <v>#REF!</v>
      </c>
      <c r="M140" s="435" t="e">
        <f>'7'!#REF!</f>
        <v>#REF!</v>
      </c>
      <c r="N140" s="435" t="e">
        <f>'8'!#REF!</f>
        <v>#REF!</v>
      </c>
      <c r="O140" s="435" t="e">
        <f>'9'!#REF!</f>
        <v>#REF!</v>
      </c>
      <c r="P140" s="435" t="e">
        <f>'10'!#REF!</f>
        <v>#REF!</v>
      </c>
      <c r="Q140" s="435" t="e">
        <f>'11'!#REF!</f>
        <v>#REF!</v>
      </c>
      <c r="R140" s="435" t="e">
        <f>'12'!#REF!</f>
        <v>#REF!</v>
      </c>
      <c r="S140" s="435" t="e">
        <f>'13'!#REF!</f>
        <v>#REF!</v>
      </c>
      <c r="T140" s="435" t="e">
        <f>'14'!#REF!</f>
        <v>#REF!</v>
      </c>
      <c r="U140" s="435" t="e">
        <f>'15'!#REF!</f>
        <v>#REF!</v>
      </c>
      <c r="V140" s="435" t="e">
        <f>'16'!#REF!</f>
        <v>#REF!</v>
      </c>
      <c r="W140" s="435" t="e">
        <f>'17'!#REF!</f>
        <v>#REF!</v>
      </c>
      <c r="X140" s="435" t="e">
        <f>'18'!#REF!</f>
        <v>#REF!</v>
      </c>
      <c r="Y140" s="435" t="e">
        <f>'19'!#REF!</f>
        <v>#REF!</v>
      </c>
      <c r="Z140" s="435" t="e">
        <f>'20'!#REF!</f>
        <v>#REF!</v>
      </c>
      <c r="AA140" s="435" t="e">
        <f>'21'!#REF!</f>
        <v>#REF!</v>
      </c>
      <c r="AB140" s="435" t="e">
        <f>'22'!#REF!</f>
        <v>#REF!</v>
      </c>
      <c r="AC140" s="435" t="e">
        <f>'23'!#REF!</f>
        <v>#REF!</v>
      </c>
      <c r="AD140" s="435" t="e">
        <f>'24'!#REF!</f>
        <v>#REF!</v>
      </c>
      <c r="AE140" s="435" t="e">
        <f>'25'!#REF!</f>
        <v>#REF!</v>
      </c>
      <c r="AF140" s="166"/>
      <c r="AG140" s="90"/>
    </row>
    <row r="141" spans="2:35" x14ac:dyDescent="0.2">
      <c r="B141" s="86"/>
      <c r="C141" s="221"/>
      <c r="D141" s="431"/>
      <c r="E141" s="432"/>
      <c r="F141" s="230"/>
      <c r="G141" s="435" t="e">
        <f>'1'!#REF!</f>
        <v>#REF!</v>
      </c>
      <c r="H141" s="435" t="e">
        <f>'2'!#REF!</f>
        <v>#REF!</v>
      </c>
      <c r="I141" s="435" t="e">
        <f>'3'!#REF!</f>
        <v>#REF!</v>
      </c>
      <c r="J141" s="435" t="e">
        <f>'4'!#REF!</f>
        <v>#REF!</v>
      </c>
      <c r="K141" s="435" t="e">
        <f>'5'!#REF!</f>
        <v>#REF!</v>
      </c>
      <c r="L141" s="435" t="e">
        <f>'6'!#REF!</f>
        <v>#REF!</v>
      </c>
      <c r="M141" s="435" t="e">
        <f>'7'!#REF!</f>
        <v>#REF!</v>
      </c>
      <c r="N141" s="435" t="e">
        <f>'8'!#REF!</f>
        <v>#REF!</v>
      </c>
      <c r="O141" s="435" t="e">
        <f>'9'!#REF!</f>
        <v>#REF!</v>
      </c>
      <c r="P141" s="435" t="e">
        <f>'10'!#REF!</f>
        <v>#REF!</v>
      </c>
      <c r="Q141" s="435" t="e">
        <f>'11'!#REF!</f>
        <v>#REF!</v>
      </c>
      <c r="R141" s="435" t="e">
        <f>'12'!#REF!</f>
        <v>#REF!</v>
      </c>
      <c r="S141" s="435" t="e">
        <f>'13'!#REF!</f>
        <v>#REF!</v>
      </c>
      <c r="T141" s="435" t="e">
        <f>'14'!#REF!</f>
        <v>#REF!</v>
      </c>
      <c r="U141" s="435" t="e">
        <f>'15'!#REF!</f>
        <v>#REF!</v>
      </c>
      <c r="V141" s="435" t="e">
        <f>'16'!#REF!</f>
        <v>#REF!</v>
      </c>
      <c r="W141" s="435" t="e">
        <f>'17'!#REF!</f>
        <v>#REF!</v>
      </c>
      <c r="X141" s="435" t="e">
        <f>'18'!#REF!</f>
        <v>#REF!</v>
      </c>
      <c r="Y141" s="435" t="e">
        <f>'19'!#REF!</f>
        <v>#REF!</v>
      </c>
      <c r="Z141" s="435" t="e">
        <f>'20'!#REF!</f>
        <v>#REF!</v>
      </c>
      <c r="AA141" s="435" t="e">
        <f>'21'!#REF!</f>
        <v>#REF!</v>
      </c>
      <c r="AB141" s="435" t="e">
        <f>'22'!#REF!</f>
        <v>#REF!</v>
      </c>
      <c r="AC141" s="435" t="e">
        <f>'23'!#REF!</f>
        <v>#REF!</v>
      </c>
      <c r="AD141" s="435" t="e">
        <f>'24'!#REF!</f>
        <v>#REF!</v>
      </c>
      <c r="AE141" s="435" t="e">
        <f>'25'!#REF!</f>
        <v>#REF!</v>
      </c>
      <c r="AF141" s="166"/>
      <c r="AG141" s="90"/>
    </row>
    <row r="142" spans="2:35" x14ac:dyDescent="0.2">
      <c r="B142" s="86"/>
      <c r="C142" s="221"/>
      <c r="D142" s="431"/>
      <c r="E142" s="432"/>
      <c r="F142" s="230"/>
      <c r="G142" s="435" t="e">
        <f>'1'!#REF!</f>
        <v>#REF!</v>
      </c>
      <c r="H142" s="435" t="e">
        <f>'2'!#REF!</f>
        <v>#REF!</v>
      </c>
      <c r="I142" s="435" t="e">
        <f>'3'!#REF!</f>
        <v>#REF!</v>
      </c>
      <c r="J142" s="435" t="e">
        <f>'4'!#REF!</f>
        <v>#REF!</v>
      </c>
      <c r="K142" s="435" t="e">
        <f>'5'!#REF!</f>
        <v>#REF!</v>
      </c>
      <c r="L142" s="435" t="e">
        <f>'6'!#REF!</f>
        <v>#REF!</v>
      </c>
      <c r="M142" s="435" t="e">
        <f>'7'!#REF!</f>
        <v>#REF!</v>
      </c>
      <c r="N142" s="435" t="e">
        <f>'8'!#REF!</f>
        <v>#REF!</v>
      </c>
      <c r="O142" s="435" t="e">
        <f>'9'!#REF!</f>
        <v>#REF!</v>
      </c>
      <c r="P142" s="435" t="e">
        <f>'10'!#REF!</f>
        <v>#REF!</v>
      </c>
      <c r="Q142" s="435" t="e">
        <f>'11'!#REF!</f>
        <v>#REF!</v>
      </c>
      <c r="R142" s="435" t="e">
        <f>'12'!#REF!</f>
        <v>#REF!</v>
      </c>
      <c r="S142" s="435" t="e">
        <f>'13'!#REF!</f>
        <v>#REF!</v>
      </c>
      <c r="T142" s="435" t="e">
        <f>'14'!#REF!</f>
        <v>#REF!</v>
      </c>
      <c r="U142" s="435" t="e">
        <f>'15'!#REF!</f>
        <v>#REF!</v>
      </c>
      <c r="V142" s="435" t="e">
        <f>'16'!#REF!</f>
        <v>#REF!</v>
      </c>
      <c r="W142" s="435" t="e">
        <f>'17'!#REF!</f>
        <v>#REF!</v>
      </c>
      <c r="X142" s="435" t="e">
        <f>'18'!#REF!</f>
        <v>#REF!</v>
      </c>
      <c r="Y142" s="435" t="e">
        <f>'19'!#REF!</f>
        <v>#REF!</v>
      </c>
      <c r="Z142" s="435" t="e">
        <f>'20'!#REF!</f>
        <v>#REF!</v>
      </c>
      <c r="AA142" s="435" t="e">
        <f>'21'!#REF!</f>
        <v>#REF!</v>
      </c>
      <c r="AB142" s="435" t="e">
        <f>'22'!#REF!</f>
        <v>#REF!</v>
      </c>
      <c r="AC142" s="435" t="e">
        <f>'23'!#REF!</f>
        <v>#REF!</v>
      </c>
      <c r="AD142" s="435" t="e">
        <f>'24'!#REF!</f>
        <v>#REF!</v>
      </c>
      <c r="AE142" s="435" t="e">
        <f>'25'!#REF!</f>
        <v>#REF!</v>
      </c>
      <c r="AF142" s="166"/>
      <c r="AG142" s="90"/>
    </row>
    <row r="143" spans="2:35" x14ac:dyDescent="0.2">
      <c r="B143" s="86"/>
      <c r="C143" s="221"/>
      <c r="D143" s="828"/>
      <c r="E143" s="829"/>
      <c r="F143" s="230"/>
      <c r="G143" s="435" t="e">
        <f>'1'!#REF!</f>
        <v>#REF!</v>
      </c>
      <c r="H143" s="435" t="e">
        <f>'2'!#REF!</f>
        <v>#REF!</v>
      </c>
      <c r="I143" s="435" t="e">
        <f>'3'!#REF!</f>
        <v>#REF!</v>
      </c>
      <c r="J143" s="435" t="e">
        <f>'4'!#REF!</f>
        <v>#REF!</v>
      </c>
      <c r="K143" s="435" t="e">
        <f>'5'!#REF!</f>
        <v>#REF!</v>
      </c>
      <c r="L143" s="435" t="e">
        <f>'6'!#REF!</f>
        <v>#REF!</v>
      </c>
      <c r="M143" s="435" t="e">
        <f>'7'!#REF!</f>
        <v>#REF!</v>
      </c>
      <c r="N143" s="435" t="e">
        <f>'8'!#REF!</f>
        <v>#REF!</v>
      </c>
      <c r="O143" s="435" t="e">
        <f>'9'!#REF!</f>
        <v>#REF!</v>
      </c>
      <c r="P143" s="435" t="e">
        <f>'10'!#REF!</f>
        <v>#REF!</v>
      </c>
      <c r="Q143" s="435" t="e">
        <f>'11'!#REF!</f>
        <v>#REF!</v>
      </c>
      <c r="R143" s="435" t="e">
        <f>'12'!#REF!</f>
        <v>#REF!</v>
      </c>
      <c r="S143" s="435" t="e">
        <f>'13'!#REF!</f>
        <v>#REF!</v>
      </c>
      <c r="T143" s="435" t="e">
        <f>'14'!#REF!</f>
        <v>#REF!</v>
      </c>
      <c r="U143" s="435" t="e">
        <f>'15'!#REF!</f>
        <v>#REF!</v>
      </c>
      <c r="V143" s="435" t="e">
        <f>'16'!#REF!</f>
        <v>#REF!</v>
      </c>
      <c r="W143" s="435" t="e">
        <f>'17'!#REF!</f>
        <v>#REF!</v>
      </c>
      <c r="X143" s="435" t="e">
        <f>'18'!#REF!</f>
        <v>#REF!</v>
      </c>
      <c r="Y143" s="435" t="e">
        <f>'19'!#REF!</f>
        <v>#REF!</v>
      </c>
      <c r="Z143" s="435" t="e">
        <f>'20'!#REF!</f>
        <v>#REF!</v>
      </c>
      <c r="AA143" s="435" t="e">
        <f>'21'!#REF!</f>
        <v>#REF!</v>
      </c>
      <c r="AB143" s="435" t="e">
        <f>'22'!#REF!</f>
        <v>#REF!</v>
      </c>
      <c r="AC143" s="435" t="e">
        <f>'23'!#REF!</f>
        <v>#REF!</v>
      </c>
      <c r="AD143" s="435" t="e">
        <f>'24'!#REF!</f>
        <v>#REF!</v>
      </c>
      <c r="AE143" s="435" t="e">
        <f>'25'!#REF!</f>
        <v>#REF!</v>
      </c>
      <c r="AF143" s="166"/>
      <c r="AG143" s="90"/>
    </row>
    <row r="144" spans="2:35" x14ac:dyDescent="0.2">
      <c r="B144" s="86"/>
      <c r="C144" s="221"/>
      <c r="D144" s="828"/>
      <c r="E144" s="829"/>
      <c r="F144" s="230"/>
      <c r="G144" s="435" t="e">
        <f>'1'!#REF!</f>
        <v>#REF!</v>
      </c>
      <c r="H144" s="435" t="e">
        <f>'2'!#REF!</f>
        <v>#REF!</v>
      </c>
      <c r="I144" s="435" t="e">
        <f>'3'!#REF!</f>
        <v>#REF!</v>
      </c>
      <c r="J144" s="435" t="e">
        <f>'4'!#REF!</f>
        <v>#REF!</v>
      </c>
      <c r="K144" s="435" t="e">
        <f>'5'!#REF!</f>
        <v>#REF!</v>
      </c>
      <c r="L144" s="435" t="e">
        <f>'6'!#REF!</f>
        <v>#REF!</v>
      </c>
      <c r="M144" s="435" t="e">
        <f>'7'!#REF!</f>
        <v>#REF!</v>
      </c>
      <c r="N144" s="435" t="e">
        <f>'8'!#REF!</f>
        <v>#REF!</v>
      </c>
      <c r="O144" s="435" t="e">
        <f>'9'!#REF!</f>
        <v>#REF!</v>
      </c>
      <c r="P144" s="435" t="e">
        <f>'10'!#REF!</f>
        <v>#REF!</v>
      </c>
      <c r="Q144" s="435" t="e">
        <f>'11'!#REF!</f>
        <v>#REF!</v>
      </c>
      <c r="R144" s="435" t="e">
        <f>'12'!#REF!</f>
        <v>#REF!</v>
      </c>
      <c r="S144" s="435" t="e">
        <f>'13'!#REF!</f>
        <v>#REF!</v>
      </c>
      <c r="T144" s="435" t="e">
        <f>'14'!#REF!</f>
        <v>#REF!</v>
      </c>
      <c r="U144" s="435" t="e">
        <f>'15'!#REF!</f>
        <v>#REF!</v>
      </c>
      <c r="V144" s="435" t="e">
        <f>'16'!#REF!</f>
        <v>#REF!</v>
      </c>
      <c r="W144" s="435" t="e">
        <f>'17'!#REF!</f>
        <v>#REF!</v>
      </c>
      <c r="X144" s="435" t="e">
        <f>'18'!#REF!</f>
        <v>#REF!</v>
      </c>
      <c r="Y144" s="435" t="e">
        <f>'19'!#REF!</f>
        <v>#REF!</v>
      </c>
      <c r="Z144" s="435" t="e">
        <f>'20'!#REF!</f>
        <v>#REF!</v>
      </c>
      <c r="AA144" s="435" t="e">
        <f>'21'!#REF!</f>
        <v>#REF!</v>
      </c>
      <c r="AB144" s="435" t="e">
        <f>'22'!#REF!</f>
        <v>#REF!</v>
      </c>
      <c r="AC144" s="435" t="e">
        <f>'23'!#REF!</f>
        <v>#REF!</v>
      </c>
      <c r="AD144" s="435" t="e">
        <f>'24'!#REF!</f>
        <v>#REF!</v>
      </c>
      <c r="AE144" s="435" t="e">
        <f>'25'!#REF!</f>
        <v>#REF!</v>
      </c>
      <c r="AF144" s="166"/>
      <c r="AG144" s="90"/>
    </row>
    <row r="145" spans="2:33" x14ac:dyDescent="0.2">
      <c r="B145" s="86"/>
      <c r="C145" s="221"/>
      <c r="D145" s="161"/>
      <c r="E145" s="161"/>
      <c r="F145" s="230"/>
      <c r="G145" s="162"/>
      <c r="H145" s="162"/>
      <c r="I145" s="162"/>
      <c r="J145" s="162"/>
      <c r="K145" s="162"/>
      <c r="L145" s="162"/>
      <c r="M145" s="162"/>
      <c r="N145" s="162"/>
      <c r="O145" s="162"/>
      <c r="P145" s="162"/>
      <c r="Q145" s="162"/>
      <c r="R145" s="162"/>
      <c r="S145" s="162"/>
      <c r="T145" s="162"/>
      <c r="U145" s="162"/>
      <c r="V145" s="162"/>
      <c r="W145" s="162"/>
      <c r="X145" s="162"/>
      <c r="Y145" s="162"/>
      <c r="Z145" s="162"/>
      <c r="AA145" s="162"/>
      <c r="AB145" s="162"/>
      <c r="AC145" s="162"/>
      <c r="AD145" s="162"/>
      <c r="AE145" s="162"/>
      <c r="AF145" s="166"/>
      <c r="AG145" s="90"/>
    </row>
    <row r="146" spans="2:33" x14ac:dyDescent="0.2">
      <c r="B146" s="86"/>
      <c r="C146" s="221"/>
      <c r="D146" s="175" t="s">
        <v>171</v>
      </c>
      <c r="E146" s="175"/>
      <c r="F146" s="231"/>
      <c r="G146" s="321" t="e">
        <f t="shared" ref="G146:H146" si="52">SUM(G140:G144)</f>
        <v>#REF!</v>
      </c>
      <c r="H146" s="321" t="e">
        <f t="shared" si="52"/>
        <v>#REF!</v>
      </c>
      <c r="I146" s="321" t="e">
        <f t="shared" ref="I146:AE146" si="53">SUM(I140:I144)</f>
        <v>#REF!</v>
      </c>
      <c r="J146" s="321" t="e">
        <f t="shared" si="53"/>
        <v>#REF!</v>
      </c>
      <c r="K146" s="321" t="e">
        <f t="shared" si="53"/>
        <v>#REF!</v>
      </c>
      <c r="L146" s="321" t="e">
        <f t="shared" si="53"/>
        <v>#REF!</v>
      </c>
      <c r="M146" s="321" t="e">
        <f t="shared" si="53"/>
        <v>#REF!</v>
      </c>
      <c r="N146" s="321" t="e">
        <f t="shared" si="53"/>
        <v>#REF!</v>
      </c>
      <c r="O146" s="321" t="e">
        <f t="shared" si="53"/>
        <v>#REF!</v>
      </c>
      <c r="P146" s="321" t="e">
        <f t="shared" si="53"/>
        <v>#REF!</v>
      </c>
      <c r="Q146" s="321" t="e">
        <f t="shared" si="53"/>
        <v>#REF!</v>
      </c>
      <c r="R146" s="321" t="e">
        <f t="shared" si="53"/>
        <v>#REF!</v>
      </c>
      <c r="S146" s="321" t="e">
        <f t="shared" si="53"/>
        <v>#REF!</v>
      </c>
      <c r="T146" s="321" t="e">
        <f t="shared" si="53"/>
        <v>#REF!</v>
      </c>
      <c r="U146" s="321" t="e">
        <f t="shared" si="53"/>
        <v>#REF!</v>
      </c>
      <c r="V146" s="321" t="e">
        <f t="shared" si="53"/>
        <v>#REF!</v>
      </c>
      <c r="W146" s="321" t="e">
        <f t="shared" si="53"/>
        <v>#REF!</v>
      </c>
      <c r="X146" s="321" t="e">
        <f t="shared" si="53"/>
        <v>#REF!</v>
      </c>
      <c r="Y146" s="321" t="e">
        <f t="shared" si="53"/>
        <v>#REF!</v>
      </c>
      <c r="Z146" s="321" t="e">
        <f t="shared" si="53"/>
        <v>#REF!</v>
      </c>
      <c r="AA146" s="321" t="e">
        <f t="shared" si="53"/>
        <v>#REF!</v>
      </c>
      <c r="AB146" s="321" t="e">
        <f t="shared" si="53"/>
        <v>#REF!</v>
      </c>
      <c r="AC146" s="321" t="e">
        <f t="shared" si="53"/>
        <v>#REF!</v>
      </c>
      <c r="AD146" s="321" t="e">
        <f t="shared" si="53"/>
        <v>#REF!</v>
      </c>
      <c r="AE146" s="321" t="e">
        <f t="shared" si="53"/>
        <v>#REF!</v>
      </c>
      <c r="AF146" s="166"/>
      <c r="AG146" s="90"/>
    </row>
    <row r="147" spans="2:33" x14ac:dyDescent="0.2">
      <c r="B147" s="86"/>
      <c r="C147" s="243"/>
      <c r="D147" s="399" t="s">
        <v>71</v>
      </c>
      <c r="E147" s="196"/>
      <c r="F147" s="289"/>
      <c r="G147" s="397"/>
      <c r="H147" s="397" t="e">
        <f t="shared" ref="H147" si="54">7/12*G146+5/12*H146</f>
        <v>#REF!</v>
      </c>
      <c r="I147" s="397" t="e">
        <f t="shared" ref="I147" si="55">7/12*H146+5/12*I146</f>
        <v>#REF!</v>
      </c>
      <c r="J147" s="397" t="e">
        <f t="shared" ref="J147" si="56">7/12*I146+5/12*J146</f>
        <v>#REF!</v>
      </c>
      <c r="K147" s="397" t="e">
        <f t="shared" ref="K147" si="57">7/12*J146+5/12*K146</f>
        <v>#REF!</v>
      </c>
      <c r="L147" s="397" t="e">
        <f t="shared" ref="L147" si="58">7/12*K146+5/12*L146</f>
        <v>#REF!</v>
      </c>
      <c r="M147" s="397" t="e">
        <f t="shared" ref="M147" si="59">7/12*L146+5/12*M146</f>
        <v>#REF!</v>
      </c>
      <c r="N147" s="397" t="e">
        <f t="shared" ref="N147" si="60">7/12*M146+5/12*N146</f>
        <v>#REF!</v>
      </c>
      <c r="O147" s="397" t="e">
        <f t="shared" ref="O147" si="61">7/12*N146+5/12*O146</f>
        <v>#REF!</v>
      </c>
      <c r="P147" s="397" t="e">
        <f t="shared" ref="P147" si="62">7/12*O146+5/12*P146</f>
        <v>#REF!</v>
      </c>
      <c r="Q147" s="397" t="e">
        <f t="shared" ref="Q147" si="63">7/12*P146+5/12*Q146</f>
        <v>#REF!</v>
      </c>
      <c r="R147" s="397" t="e">
        <f t="shared" ref="R147" si="64">7/12*Q146+5/12*R146</f>
        <v>#REF!</v>
      </c>
      <c r="S147" s="397" t="e">
        <f t="shared" ref="S147" si="65">7/12*R146+5/12*S146</f>
        <v>#REF!</v>
      </c>
      <c r="T147" s="397" t="e">
        <f t="shared" ref="T147" si="66">7/12*S146+5/12*T146</f>
        <v>#REF!</v>
      </c>
      <c r="U147" s="397" t="e">
        <f t="shared" ref="U147" si="67">7/12*T146+5/12*U146</f>
        <v>#REF!</v>
      </c>
      <c r="V147" s="397" t="e">
        <f t="shared" ref="V147" si="68">7/12*U146+5/12*V146</f>
        <v>#REF!</v>
      </c>
      <c r="W147" s="397" t="e">
        <f t="shared" ref="W147" si="69">7/12*V146+5/12*W146</f>
        <v>#REF!</v>
      </c>
      <c r="X147" s="397" t="e">
        <f t="shared" ref="X147" si="70">7/12*W146+5/12*X146</f>
        <v>#REF!</v>
      </c>
      <c r="Y147" s="397" t="e">
        <f t="shared" ref="Y147" si="71">7/12*X146+5/12*Y146</f>
        <v>#REF!</v>
      </c>
      <c r="Z147" s="397" t="e">
        <f t="shared" ref="Z147" si="72">7/12*Y146+5/12*Z146</f>
        <v>#REF!</v>
      </c>
      <c r="AA147" s="397" t="e">
        <f t="shared" ref="AA147" si="73">7/12*Z146+5/12*AA146</f>
        <v>#REF!</v>
      </c>
      <c r="AB147" s="397" t="e">
        <f t="shared" ref="AB147" si="74">7/12*AA146+5/12*AB146</f>
        <v>#REF!</v>
      </c>
      <c r="AC147" s="397" t="e">
        <f t="shared" ref="AC147" si="75">7/12*AB146+5/12*AC146</f>
        <v>#REF!</v>
      </c>
      <c r="AD147" s="397" t="e">
        <f t="shared" ref="AD147" si="76">7/12*AC146+5/12*AD146</f>
        <v>#REF!</v>
      </c>
      <c r="AE147" s="397" t="e">
        <f t="shared" ref="AE147" si="77">7/12*AD146+5/12*AE146</f>
        <v>#REF!</v>
      </c>
      <c r="AF147" s="197"/>
      <c r="AG147" s="90"/>
    </row>
    <row r="148" spans="2:33" x14ac:dyDescent="0.2">
      <c r="B148" s="86"/>
      <c r="C148" s="119"/>
      <c r="D148" s="95"/>
      <c r="E148" s="95"/>
      <c r="F148" s="120"/>
      <c r="G148" s="87"/>
      <c r="H148" s="87"/>
      <c r="I148" s="87"/>
      <c r="J148" s="87"/>
      <c r="K148" s="87"/>
      <c r="L148" s="87"/>
      <c r="M148" s="87"/>
      <c r="N148" s="87"/>
      <c r="O148" s="87"/>
      <c r="P148" s="87"/>
      <c r="Q148" s="87"/>
      <c r="R148" s="87"/>
      <c r="S148" s="87"/>
      <c r="T148" s="87"/>
      <c r="U148" s="87"/>
      <c r="V148" s="87"/>
      <c r="W148" s="87"/>
      <c r="X148" s="87"/>
      <c r="Y148" s="87"/>
      <c r="Z148" s="87"/>
      <c r="AA148" s="87"/>
      <c r="AB148" s="87"/>
      <c r="AC148" s="87"/>
      <c r="AD148" s="87"/>
      <c r="AE148" s="87"/>
      <c r="AF148" s="87"/>
      <c r="AG148" s="90"/>
    </row>
    <row r="149" spans="2:33" x14ac:dyDescent="0.2">
      <c r="B149" s="86"/>
      <c r="C149" s="236"/>
      <c r="D149" s="199"/>
      <c r="E149" s="199"/>
      <c r="F149" s="290"/>
      <c r="G149" s="157"/>
      <c r="H149" s="157"/>
      <c r="I149" s="157"/>
      <c r="J149" s="157"/>
      <c r="K149" s="157"/>
      <c r="L149" s="157"/>
      <c r="M149" s="157"/>
      <c r="N149" s="157"/>
      <c r="O149" s="157"/>
      <c r="P149" s="157"/>
      <c r="Q149" s="157"/>
      <c r="R149" s="157"/>
      <c r="S149" s="157"/>
      <c r="T149" s="157"/>
      <c r="U149" s="157"/>
      <c r="V149" s="157"/>
      <c r="W149" s="157"/>
      <c r="X149" s="157"/>
      <c r="Y149" s="157"/>
      <c r="Z149" s="157"/>
      <c r="AA149" s="157"/>
      <c r="AB149" s="157"/>
      <c r="AC149" s="157"/>
      <c r="AD149" s="157"/>
      <c r="AE149" s="157"/>
      <c r="AF149" s="201"/>
      <c r="AG149" s="90"/>
    </row>
    <row r="150" spans="2:33" s="70" customFormat="1" x14ac:dyDescent="0.2">
      <c r="B150" s="97"/>
      <c r="C150" s="227"/>
      <c r="D150" s="268" t="s">
        <v>218</v>
      </c>
      <c r="E150" s="268"/>
      <c r="F150" s="232"/>
      <c r="G150" s="171"/>
      <c r="H150" s="171"/>
      <c r="I150" s="171"/>
      <c r="J150" s="171"/>
      <c r="K150" s="171"/>
      <c r="L150" s="171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229"/>
      <c r="AG150" s="99"/>
    </row>
    <row r="151" spans="2:33" x14ac:dyDescent="0.2">
      <c r="B151" s="86"/>
      <c r="C151" s="221"/>
      <c r="D151" s="178"/>
      <c r="E151" s="178"/>
      <c r="F151" s="222"/>
      <c r="G151" s="162"/>
      <c r="H151" s="162"/>
      <c r="I151" s="162"/>
      <c r="J151" s="162"/>
      <c r="K151" s="162"/>
      <c r="L151" s="162"/>
      <c r="M151" s="162"/>
      <c r="N151" s="162"/>
      <c r="O151" s="162"/>
      <c r="P151" s="162"/>
      <c r="Q151" s="162"/>
      <c r="R151" s="162"/>
      <c r="S151" s="162"/>
      <c r="T151" s="162"/>
      <c r="U151" s="162"/>
      <c r="V151" s="162"/>
      <c r="W151" s="162"/>
      <c r="X151" s="162"/>
      <c r="Y151" s="162"/>
      <c r="Z151" s="162"/>
      <c r="AA151" s="162"/>
      <c r="AB151" s="162"/>
      <c r="AC151" s="162"/>
      <c r="AD151" s="162"/>
      <c r="AE151" s="162"/>
      <c r="AF151" s="166"/>
      <c r="AG151" s="90"/>
    </row>
    <row r="152" spans="2:33" x14ac:dyDescent="0.2">
      <c r="B152" s="86"/>
      <c r="C152" s="221"/>
      <c r="D152" s="828"/>
      <c r="E152" s="829"/>
      <c r="F152" s="222"/>
      <c r="G152" s="435" t="e">
        <f>'1'!#REF!</f>
        <v>#REF!</v>
      </c>
      <c r="H152" s="435" t="e">
        <f>'2'!#REF!</f>
        <v>#REF!</v>
      </c>
      <c r="I152" s="435" t="e">
        <f>'3'!#REF!</f>
        <v>#REF!</v>
      </c>
      <c r="J152" s="435" t="e">
        <f>'4'!#REF!</f>
        <v>#REF!</v>
      </c>
      <c r="K152" s="435" t="e">
        <f>'5'!#REF!</f>
        <v>#REF!</v>
      </c>
      <c r="L152" s="435" t="e">
        <f>'6'!#REF!</f>
        <v>#REF!</v>
      </c>
      <c r="M152" s="435" t="e">
        <f>'7'!#REF!</f>
        <v>#REF!</v>
      </c>
      <c r="N152" s="435" t="e">
        <f>'8'!#REF!</f>
        <v>#REF!</v>
      </c>
      <c r="O152" s="435" t="e">
        <f>'9'!#REF!</f>
        <v>#REF!</v>
      </c>
      <c r="P152" s="435" t="e">
        <f>'10'!#REF!</f>
        <v>#REF!</v>
      </c>
      <c r="Q152" s="435" t="e">
        <f>'11'!#REF!</f>
        <v>#REF!</v>
      </c>
      <c r="R152" s="435" t="e">
        <f>'12'!#REF!</f>
        <v>#REF!</v>
      </c>
      <c r="S152" s="435" t="e">
        <f>'13'!#REF!</f>
        <v>#REF!</v>
      </c>
      <c r="T152" s="435" t="e">
        <f>'14'!#REF!</f>
        <v>#REF!</v>
      </c>
      <c r="U152" s="435" t="e">
        <f>'15'!#REF!</f>
        <v>#REF!</v>
      </c>
      <c r="V152" s="435" t="e">
        <f>'16'!#REF!</f>
        <v>#REF!</v>
      </c>
      <c r="W152" s="435" t="e">
        <f>'17'!#REF!</f>
        <v>#REF!</v>
      </c>
      <c r="X152" s="435" t="e">
        <f>'18'!#REF!</f>
        <v>#REF!</v>
      </c>
      <c r="Y152" s="435" t="e">
        <f>'19'!#REF!</f>
        <v>#REF!</v>
      </c>
      <c r="Z152" s="435" t="e">
        <f>'20'!#REF!</f>
        <v>#REF!</v>
      </c>
      <c r="AA152" s="435" t="e">
        <f>'21'!#REF!</f>
        <v>#REF!</v>
      </c>
      <c r="AB152" s="435" t="e">
        <f>'22'!#REF!</f>
        <v>#REF!</v>
      </c>
      <c r="AC152" s="435" t="e">
        <f>'23'!#REF!</f>
        <v>#REF!</v>
      </c>
      <c r="AD152" s="435" t="e">
        <f>'24'!#REF!</f>
        <v>#REF!</v>
      </c>
      <c r="AE152" s="435" t="e">
        <f>'25'!#REF!</f>
        <v>#REF!</v>
      </c>
      <c r="AF152" s="166"/>
      <c r="AG152" s="90"/>
    </row>
    <row r="153" spans="2:33" x14ac:dyDescent="0.2">
      <c r="B153" s="86"/>
      <c r="C153" s="221"/>
      <c r="D153" s="431"/>
      <c r="E153" s="432"/>
      <c r="F153" s="222"/>
      <c r="G153" s="435" t="e">
        <f>'1'!#REF!</f>
        <v>#REF!</v>
      </c>
      <c r="H153" s="435" t="e">
        <f>'2'!#REF!</f>
        <v>#REF!</v>
      </c>
      <c r="I153" s="435" t="e">
        <f>'3'!#REF!</f>
        <v>#REF!</v>
      </c>
      <c r="J153" s="435" t="e">
        <f>'4'!#REF!</f>
        <v>#REF!</v>
      </c>
      <c r="K153" s="435" t="e">
        <f>'5'!#REF!</f>
        <v>#REF!</v>
      </c>
      <c r="L153" s="435" t="e">
        <f>'6'!#REF!</f>
        <v>#REF!</v>
      </c>
      <c r="M153" s="435" t="e">
        <f>'7'!#REF!</f>
        <v>#REF!</v>
      </c>
      <c r="N153" s="435" t="e">
        <f>'8'!#REF!</f>
        <v>#REF!</v>
      </c>
      <c r="O153" s="435" t="e">
        <f>'9'!#REF!</f>
        <v>#REF!</v>
      </c>
      <c r="P153" s="435" t="e">
        <f>'10'!#REF!</f>
        <v>#REF!</v>
      </c>
      <c r="Q153" s="435" t="e">
        <f>'11'!#REF!</f>
        <v>#REF!</v>
      </c>
      <c r="R153" s="435" t="e">
        <f>'12'!#REF!</f>
        <v>#REF!</v>
      </c>
      <c r="S153" s="435" t="e">
        <f>'13'!#REF!</f>
        <v>#REF!</v>
      </c>
      <c r="T153" s="435" t="e">
        <f>'14'!#REF!</f>
        <v>#REF!</v>
      </c>
      <c r="U153" s="435" t="e">
        <f>'15'!#REF!</f>
        <v>#REF!</v>
      </c>
      <c r="V153" s="435" t="e">
        <f>'16'!#REF!</f>
        <v>#REF!</v>
      </c>
      <c r="W153" s="435" t="e">
        <f>'17'!#REF!</f>
        <v>#REF!</v>
      </c>
      <c r="X153" s="435" t="e">
        <f>'18'!#REF!</f>
        <v>#REF!</v>
      </c>
      <c r="Y153" s="435" t="e">
        <f>'19'!#REF!</f>
        <v>#REF!</v>
      </c>
      <c r="Z153" s="435" t="e">
        <f>'20'!#REF!</f>
        <v>#REF!</v>
      </c>
      <c r="AA153" s="435" t="e">
        <f>'21'!#REF!</f>
        <v>#REF!</v>
      </c>
      <c r="AB153" s="435" t="e">
        <f>'22'!#REF!</f>
        <v>#REF!</v>
      </c>
      <c r="AC153" s="435" t="e">
        <f>'23'!#REF!</f>
        <v>#REF!</v>
      </c>
      <c r="AD153" s="435" t="e">
        <f>'24'!#REF!</f>
        <v>#REF!</v>
      </c>
      <c r="AE153" s="435" t="e">
        <f>'25'!#REF!</f>
        <v>#REF!</v>
      </c>
      <c r="AF153" s="166"/>
      <c r="AG153" s="90"/>
    </row>
    <row r="154" spans="2:33" x14ac:dyDescent="0.2">
      <c r="B154" s="86"/>
      <c r="C154" s="221"/>
      <c r="D154" s="431"/>
      <c r="E154" s="432"/>
      <c r="F154" s="222"/>
      <c r="G154" s="435" t="e">
        <f>'1'!#REF!</f>
        <v>#REF!</v>
      </c>
      <c r="H154" s="435" t="e">
        <f>'2'!#REF!</f>
        <v>#REF!</v>
      </c>
      <c r="I154" s="435" t="e">
        <f>'3'!#REF!</f>
        <v>#REF!</v>
      </c>
      <c r="J154" s="435" t="e">
        <f>'4'!#REF!</f>
        <v>#REF!</v>
      </c>
      <c r="K154" s="435" t="e">
        <f>'5'!#REF!</f>
        <v>#REF!</v>
      </c>
      <c r="L154" s="435" t="e">
        <f>'6'!#REF!</f>
        <v>#REF!</v>
      </c>
      <c r="M154" s="435" t="e">
        <f>'7'!#REF!</f>
        <v>#REF!</v>
      </c>
      <c r="N154" s="435" t="e">
        <f>'8'!#REF!</f>
        <v>#REF!</v>
      </c>
      <c r="O154" s="435" t="e">
        <f>'9'!#REF!</f>
        <v>#REF!</v>
      </c>
      <c r="P154" s="435" t="e">
        <f>'10'!#REF!</f>
        <v>#REF!</v>
      </c>
      <c r="Q154" s="435" t="e">
        <f>'11'!#REF!</f>
        <v>#REF!</v>
      </c>
      <c r="R154" s="435" t="e">
        <f>'12'!#REF!</f>
        <v>#REF!</v>
      </c>
      <c r="S154" s="435" t="e">
        <f>'13'!#REF!</f>
        <v>#REF!</v>
      </c>
      <c r="T154" s="435" t="e">
        <f>'14'!#REF!</f>
        <v>#REF!</v>
      </c>
      <c r="U154" s="435" t="e">
        <f>'15'!#REF!</f>
        <v>#REF!</v>
      </c>
      <c r="V154" s="435" t="e">
        <f>'16'!#REF!</f>
        <v>#REF!</v>
      </c>
      <c r="W154" s="435" t="e">
        <f>'17'!#REF!</f>
        <v>#REF!</v>
      </c>
      <c r="X154" s="435" t="e">
        <f>'18'!#REF!</f>
        <v>#REF!</v>
      </c>
      <c r="Y154" s="435" t="e">
        <f>'19'!#REF!</f>
        <v>#REF!</v>
      </c>
      <c r="Z154" s="435" t="e">
        <f>'20'!#REF!</f>
        <v>#REF!</v>
      </c>
      <c r="AA154" s="435" t="e">
        <f>'21'!#REF!</f>
        <v>#REF!</v>
      </c>
      <c r="AB154" s="435" t="e">
        <f>'22'!#REF!</f>
        <v>#REF!</v>
      </c>
      <c r="AC154" s="435" t="e">
        <f>'23'!#REF!</f>
        <v>#REF!</v>
      </c>
      <c r="AD154" s="435" t="e">
        <f>'24'!#REF!</f>
        <v>#REF!</v>
      </c>
      <c r="AE154" s="435" t="e">
        <f>'25'!#REF!</f>
        <v>#REF!</v>
      </c>
      <c r="AF154" s="166"/>
      <c r="AG154" s="90"/>
    </row>
    <row r="155" spans="2:33" x14ac:dyDescent="0.2">
      <c r="B155" s="86"/>
      <c r="C155" s="221"/>
      <c r="D155" s="828"/>
      <c r="E155" s="829"/>
      <c r="F155" s="222"/>
      <c r="G155" s="435" t="e">
        <f>'1'!#REF!</f>
        <v>#REF!</v>
      </c>
      <c r="H155" s="435" t="e">
        <f>'2'!#REF!</f>
        <v>#REF!</v>
      </c>
      <c r="I155" s="435" t="e">
        <f>'3'!#REF!</f>
        <v>#REF!</v>
      </c>
      <c r="J155" s="435" t="e">
        <f>'4'!#REF!</f>
        <v>#REF!</v>
      </c>
      <c r="K155" s="435" t="e">
        <f>'5'!#REF!</f>
        <v>#REF!</v>
      </c>
      <c r="L155" s="435" t="e">
        <f>'6'!#REF!</f>
        <v>#REF!</v>
      </c>
      <c r="M155" s="435" t="e">
        <f>'7'!#REF!</f>
        <v>#REF!</v>
      </c>
      <c r="N155" s="435" t="e">
        <f>'8'!#REF!</f>
        <v>#REF!</v>
      </c>
      <c r="O155" s="435" t="e">
        <f>'9'!#REF!</f>
        <v>#REF!</v>
      </c>
      <c r="P155" s="435" t="e">
        <f>'10'!#REF!</f>
        <v>#REF!</v>
      </c>
      <c r="Q155" s="435" t="e">
        <f>'11'!#REF!</f>
        <v>#REF!</v>
      </c>
      <c r="R155" s="435" t="e">
        <f>'12'!#REF!</f>
        <v>#REF!</v>
      </c>
      <c r="S155" s="435" t="e">
        <f>'13'!#REF!</f>
        <v>#REF!</v>
      </c>
      <c r="T155" s="435" t="e">
        <f>'14'!#REF!</f>
        <v>#REF!</v>
      </c>
      <c r="U155" s="435" t="e">
        <f>'15'!#REF!</f>
        <v>#REF!</v>
      </c>
      <c r="V155" s="435" t="e">
        <f>'16'!#REF!</f>
        <v>#REF!</v>
      </c>
      <c r="W155" s="435" t="e">
        <f>'17'!#REF!</f>
        <v>#REF!</v>
      </c>
      <c r="X155" s="435" t="e">
        <f>'18'!#REF!</f>
        <v>#REF!</v>
      </c>
      <c r="Y155" s="435" t="e">
        <f>'19'!#REF!</f>
        <v>#REF!</v>
      </c>
      <c r="Z155" s="435" t="e">
        <f>'20'!#REF!</f>
        <v>#REF!</v>
      </c>
      <c r="AA155" s="435" t="e">
        <f>'21'!#REF!</f>
        <v>#REF!</v>
      </c>
      <c r="AB155" s="435" t="e">
        <f>'22'!#REF!</f>
        <v>#REF!</v>
      </c>
      <c r="AC155" s="435" t="e">
        <f>'23'!#REF!</f>
        <v>#REF!</v>
      </c>
      <c r="AD155" s="435" t="e">
        <f>'24'!#REF!</f>
        <v>#REF!</v>
      </c>
      <c r="AE155" s="435" t="e">
        <f>'25'!#REF!</f>
        <v>#REF!</v>
      </c>
      <c r="AF155" s="166"/>
      <c r="AG155" s="90"/>
    </row>
    <row r="156" spans="2:33" x14ac:dyDescent="0.2">
      <c r="B156" s="86"/>
      <c r="C156" s="221"/>
      <c r="D156" s="828"/>
      <c r="E156" s="829"/>
      <c r="F156" s="222"/>
      <c r="G156" s="435" t="e">
        <f>'1'!#REF!</f>
        <v>#REF!</v>
      </c>
      <c r="H156" s="435" t="e">
        <f>'2'!#REF!</f>
        <v>#REF!</v>
      </c>
      <c r="I156" s="435" t="e">
        <f>'3'!#REF!</f>
        <v>#REF!</v>
      </c>
      <c r="J156" s="435" t="e">
        <f>'4'!#REF!</f>
        <v>#REF!</v>
      </c>
      <c r="K156" s="435" t="e">
        <f>'5'!#REF!</f>
        <v>#REF!</v>
      </c>
      <c r="L156" s="435" t="e">
        <f>'6'!#REF!</f>
        <v>#REF!</v>
      </c>
      <c r="M156" s="435" t="e">
        <f>'7'!#REF!</f>
        <v>#REF!</v>
      </c>
      <c r="N156" s="435" t="e">
        <f>'8'!#REF!</f>
        <v>#REF!</v>
      </c>
      <c r="O156" s="435" t="e">
        <f>'9'!#REF!</f>
        <v>#REF!</v>
      </c>
      <c r="P156" s="435" t="e">
        <f>'10'!#REF!</f>
        <v>#REF!</v>
      </c>
      <c r="Q156" s="435" t="e">
        <f>'11'!#REF!</f>
        <v>#REF!</v>
      </c>
      <c r="R156" s="435" t="e">
        <f>'12'!#REF!</f>
        <v>#REF!</v>
      </c>
      <c r="S156" s="435" t="e">
        <f>'13'!#REF!</f>
        <v>#REF!</v>
      </c>
      <c r="T156" s="435" t="e">
        <f>'14'!#REF!</f>
        <v>#REF!</v>
      </c>
      <c r="U156" s="435" t="e">
        <f>'15'!#REF!</f>
        <v>#REF!</v>
      </c>
      <c r="V156" s="435" t="e">
        <f>'16'!#REF!</f>
        <v>#REF!</v>
      </c>
      <c r="W156" s="435" t="e">
        <f>'17'!#REF!</f>
        <v>#REF!</v>
      </c>
      <c r="X156" s="435" t="e">
        <f>'18'!#REF!</f>
        <v>#REF!</v>
      </c>
      <c r="Y156" s="435" t="e">
        <f>'19'!#REF!</f>
        <v>#REF!</v>
      </c>
      <c r="Z156" s="435" t="e">
        <f>'20'!#REF!</f>
        <v>#REF!</v>
      </c>
      <c r="AA156" s="435" t="e">
        <f>'21'!#REF!</f>
        <v>#REF!</v>
      </c>
      <c r="AB156" s="435" t="e">
        <f>'22'!#REF!</f>
        <v>#REF!</v>
      </c>
      <c r="AC156" s="435" t="e">
        <f>'23'!#REF!</f>
        <v>#REF!</v>
      </c>
      <c r="AD156" s="435" t="e">
        <f>'24'!#REF!</f>
        <v>#REF!</v>
      </c>
      <c r="AE156" s="435" t="e">
        <f>'25'!#REF!</f>
        <v>#REF!</v>
      </c>
      <c r="AF156" s="166"/>
      <c r="AG156" s="90"/>
    </row>
    <row r="157" spans="2:33" x14ac:dyDescent="0.2">
      <c r="B157" s="86"/>
      <c r="C157" s="221"/>
      <c r="D157" s="161"/>
      <c r="E157" s="161"/>
      <c r="F157" s="222"/>
      <c r="G157" s="162"/>
      <c r="H157" s="162"/>
      <c r="I157" s="162"/>
      <c r="J157" s="162"/>
      <c r="K157" s="162"/>
      <c r="L157" s="162"/>
      <c r="M157" s="162"/>
      <c r="N157" s="162"/>
      <c r="O157" s="162"/>
      <c r="P157" s="162"/>
      <c r="Q157" s="162"/>
      <c r="R157" s="162"/>
      <c r="S157" s="162"/>
      <c r="T157" s="162"/>
      <c r="U157" s="162"/>
      <c r="V157" s="162"/>
      <c r="W157" s="162"/>
      <c r="X157" s="162"/>
      <c r="Y157" s="162"/>
      <c r="Z157" s="162"/>
      <c r="AA157" s="162"/>
      <c r="AB157" s="162"/>
      <c r="AC157" s="162"/>
      <c r="AD157" s="162"/>
      <c r="AE157" s="162"/>
      <c r="AF157" s="166"/>
      <c r="AG157" s="90"/>
    </row>
    <row r="158" spans="2:33" x14ac:dyDescent="0.2">
      <c r="B158" s="86"/>
      <c r="C158" s="221"/>
      <c r="D158" s="175" t="s">
        <v>171</v>
      </c>
      <c r="E158" s="175"/>
      <c r="F158" s="231"/>
      <c r="G158" s="321" t="e">
        <f t="shared" ref="G158:H158" si="78">SUM(G152:G156)</f>
        <v>#REF!</v>
      </c>
      <c r="H158" s="321" t="e">
        <f t="shared" si="78"/>
        <v>#REF!</v>
      </c>
      <c r="I158" s="321" t="e">
        <f t="shared" ref="I158:AE158" si="79">SUM(I152:I156)</f>
        <v>#REF!</v>
      </c>
      <c r="J158" s="321" t="e">
        <f t="shared" si="79"/>
        <v>#REF!</v>
      </c>
      <c r="K158" s="321" t="e">
        <f t="shared" si="79"/>
        <v>#REF!</v>
      </c>
      <c r="L158" s="321" t="e">
        <f t="shared" si="79"/>
        <v>#REF!</v>
      </c>
      <c r="M158" s="321" t="e">
        <f t="shared" si="79"/>
        <v>#REF!</v>
      </c>
      <c r="N158" s="321" t="e">
        <f t="shared" si="79"/>
        <v>#REF!</v>
      </c>
      <c r="O158" s="321" t="e">
        <f t="shared" si="79"/>
        <v>#REF!</v>
      </c>
      <c r="P158" s="321" t="e">
        <f t="shared" si="79"/>
        <v>#REF!</v>
      </c>
      <c r="Q158" s="321" t="e">
        <f t="shared" si="79"/>
        <v>#REF!</v>
      </c>
      <c r="R158" s="321" t="e">
        <f t="shared" si="79"/>
        <v>#REF!</v>
      </c>
      <c r="S158" s="321" t="e">
        <f t="shared" si="79"/>
        <v>#REF!</v>
      </c>
      <c r="T158" s="321" t="e">
        <f t="shared" si="79"/>
        <v>#REF!</v>
      </c>
      <c r="U158" s="321" t="e">
        <f t="shared" si="79"/>
        <v>#REF!</v>
      </c>
      <c r="V158" s="321" t="e">
        <f t="shared" si="79"/>
        <v>#REF!</v>
      </c>
      <c r="W158" s="321" t="e">
        <f t="shared" si="79"/>
        <v>#REF!</v>
      </c>
      <c r="X158" s="321" t="e">
        <f t="shared" si="79"/>
        <v>#REF!</v>
      </c>
      <c r="Y158" s="321" t="e">
        <f t="shared" si="79"/>
        <v>#REF!</v>
      </c>
      <c r="Z158" s="321" t="e">
        <f t="shared" si="79"/>
        <v>#REF!</v>
      </c>
      <c r="AA158" s="321" t="e">
        <f t="shared" si="79"/>
        <v>#REF!</v>
      </c>
      <c r="AB158" s="321" t="e">
        <f t="shared" si="79"/>
        <v>#REF!</v>
      </c>
      <c r="AC158" s="321" t="e">
        <f t="shared" si="79"/>
        <v>#REF!</v>
      </c>
      <c r="AD158" s="321" t="e">
        <f t="shared" si="79"/>
        <v>#REF!</v>
      </c>
      <c r="AE158" s="321" t="e">
        <f t="shared" si="79"/>
        <v>#REF!</v>
      </c>
      <c r="AF158" s="166"/>
      <c r="AG158" s="90"/>
    </row>
    <row r="159" spans="2:33" x14ac:dyDescent="0.2">
      <c r="B159" s="86"/>
      <c r="C159" s="234"/>
      <c r="D159" s="399" t="s">
        <v>71</v>
      </c>
      <c r="E159" s="398"/>
      <c r="F159" s="401"/>
      <c r="G159" s="397"/>
      <c r="H159" s="397" t="e">
        <f t="shared" ref="H159" si="80">7/12*G158+5/12*H158</f>
        <v>#REF!</v>
      </c>
      <c r="I159" s="397" t="e">
        <f t="shared" ref="I159" si="81">7/12*H158+5/12*I158</f>
        <v>#REF!</v>
      </c>
      <c r="J159" s="397" t="e">
        <f t="shared" ref="J159" si="82">7/12*I158+5/12*J158</f>
        <v>#REF!</v>
      </c>
      <c r="K159" s="397" t="e">
        <f t="shared" ref="K159" si="83">7/12*J158+5/12*K158</f>
        <v>#REF!</v>
      </c>
      <c r="L159" s="397" t="e">
        <f t="shared" ref="L159" si="84">7/12*K158+5/12*L158</f>
        <v>#REF!</v>
      </c>
      <c r="M159" s="397" t="e">
        <f t="shared" ref="M159" si="85">7/12*L158+5/12*M158</f>
        <v>#REF!</v>
      </c>
      <c r="N159" s="397" t="e">
        <f t="shared" ref="N159" si="86">7/12*M158+5/12*N158</f>
        <v>#REF!</v>
      </c>
      <c r="O159" s="397" t="e">
        <f t="shared" ref="O159" si="87">7/12*N158+5/12*O158</f>
        <v>#REF!</v>
      </c>
      <c r="P159" s="397" t="e">
        <f t="shared" ref="P159" si="88">7/12*O158+5/12*P158</f>
        <v>#REF!</v>
      </c>
      <c r="Q159" s="397" t="e">
        <f t="shared" ref="Q159" si="89">7/12*P158+5/12*Q158</f>
        <v>#REF!</v>
      </c>
      <c r="R159" s="397" t="e">
        <f t="shared" ref="R159" si="90">7/12*Q158+5/12*R158</f>
        <v>#REF!</v>
      </c>
      <c r="S159" s="397" t="e">
        <f t="shared" ref="S159" si="91">7/12*R158+5/12*S158</f>
        <v>#REF!</v>
      </c>
      <c r="T159" s="397" t="e">
        <f t="shared" ref="T159" si="92">7/12*S158+5/12*T158</f>
        <v>#REF!</v>
      </c>
      <c r="U159" s="397" t="e">
        <f t="shared" ref="U159" si="93">7/12*T158+5/12*U158</f>
        <v>#REF!</v>
      </c>
      <c r="V159" s="397" t="e">
        <f t="shared" ref="V159" si="94">7/12*U158+5/12*V158</f>
        <v>#REF!</v>
      </c>
      <c r="W159" s="397" t="e">
        <f t="shared" ref="W159" si="95">7/12*V158+5/12*W158</f>
        <v>#REF!</v>
      </c>
      <c r="X159" s="397" t="e">
        <f t="shared" ref="X159" si="96">7/12*W158+5/12*X158</f>
        <v>#REF!</v>
      </c>
      <c r="Y159" s="397" t="e">
        <f t="shared" ref="Y159" si="97">7/12*X158+5/12*Y158</f>
        <v>#REF!</v>
      </c>
      <c r="Z159" s="397" t="e">
        <f t="shared" ref="Z159" si="98">7/12*Y158+5/12*Z158</f>
        <v>#REF!</v>
      </c>
      <c r="AA159" s="397" t="e">
        <f t="shared" ref="AA159" si="99">7/12*Z158+5/12*AA158</f>
        <v>#REF!</v>
      </c>
      <c r="AB159" s="397" t="e">
        <f t="shared" ref="AB159" si="100">7/12*AA158+5/12*AB158</f>
        <v>#REF!</v>
      </c>
      <c r="AC159" s="397" t="e">
        <f t="shared" ref="AC159" si="101">7/12*AB158+5/12*AC158</f>
        <v>#REF!</v>
      </c>
      <c r="AD159" s="397" t="e">
        <f t="shared" ref="AD159" si="102">7/12*AC158+5/12*AD158</f>
        <v>#REF!</v>
      </c>
      <c r="AE159" s="397" t="e">
        <f t="shared" ref="AE159" si="103">7/12*AD158+5/12*AE158</f>
        <v>#REF!</v>
      </c>
      <c r="AF159" s="197"/>
      <c r="AG159" s="90"/>
    </row>
    <row r="160" spans="2:33" x14ac:dyDescent="0.2">
      <c r="B160" s="86"/>
      <c r="C160" s="109"/>
      <c r="D160" s="100"/>
      <c r="E160" s="100"/>
      <c r="F160" s="121"/>
      <c r="G160" s="87"/>
      <c r="H160" s="87"/>
      <c r="I160" s="87"/>
      <c r="J160" s="87"/>
      <c r="K160" s="87"/>
      <c r="L160" s="87"/>
      <c r="M160" s="87"/>
      <c r="N160" s="87"/>
      <c r="O160" s="87"/>
      <c r="P160" s="87"/>
      <c r="Q160" s="87"/>
      <c r="R160" s="87"/>
      <c r="S160" s="87"/>
      <c r="T160" s="87"/>
      <c r="U160" s="87"/>
      <c r="V160" s="87"/>
      <c r="W160" s="87"/>
      <c r="X160" s="87"/>
      <c r="Y160" s="87"/>
      <c r="Z160" s="87"/>
      <c r="AA160" s="87"/>
      <c r="AB160" s="87"/>
      <c r="AC160" s="87"/>
      <c r="AD160" s="87"/>
      <c r="AE160" s="87"/>
      <c r="AF160" s="87"/>
      <c r="AG160" s="90"/>
    </row>
    <row r="161" spans="2:33" x14ac:dyDescent="0.2">
      <c r="B161" s="111"/>
      <c r="C161" s="112"/>
      <c r="D161" s="123"/>
      <c r="E161" s="123"/>
      <c r="F161" s="112"/>
      <c r="G161" s="112"/>
      <c r="H161" s="112"/>
      <c r="I161" s="112"/>
      <c r="J161" s="112"/>
      <c r="K161" s="112"/>
      <c r="L161" s="112"/>
      <c r="M161" s="112"/>
      <c r="N161" s="112"/>
      <c r="O161" s="112"/>
      <c r="P161" s="112"/>
      <c r="Q161" s="112"/>
      <c r="R161" s="112"/>
      <c r="S161" s="112"/>
      <c r="T161" s="112"/>
      <c r="U161" s="112"/>
      <c r="V161" s="112"/>
      <c r="W161" s="112"/>
      <c r="X161" s="112"/>
      <c r="Y161" s="112"/>
      <c r="Z161" s="112"/>
      <c r="AA161" s="112"/>
      <c r="AB161" s="112"/>
      <c r="AC161" s="112"/>
      <c r="AD161" s="112"/>
      <c r="AE161" s="112"/>
      <c r="AF161" s="113" t="s">
        <v>186</v>
      </c>
      <c r="AG161" s="114"/>
    </row>
    <row r="162" spans="2:33" x14ac:dyDescent="0.2">
      <c r="B162" s="81"/>
      <c r="C162" s="124"/>
      <c r="D162" s="125"/>
      <c r="E162" s="125"/>
      <c r="F162" s="124"/>
      <c r="G162" s="124"/>
      <c r="H162" s="124"/>
      <c r="I162" s="124"/>
      <c r="J162" s="124"/>
      <c r="K162" s="124"/>
      <c r="L162" s="124"/>
      <c r="M162" s="124"/>
      <c r="N162" s="124"/>
      <c r="O162" s="124"/>
      <c r="P162" s="124"/>
      <c r="Q162" s="124"/>
      <c r="R162" s="124"/>
      <c r="S162" s="124"/>
      <c r="T162" s="124"/>
      <c r="U162" s="124"/>
      <c r="V162" s="124"/>
      <c r="W162" s="124"/>
      <c r="X162" s="124"/>
      <c r="Y162" s="124"/>
      <c r="Z162" s="124"/>
      <c r="AA162" s="124"/>
      <c r="AB162" s="124"/>
      <c r="AC162" s="124"/>
      <c r="AD162" s="124"/>
      <c r="AE162" s="124"/>
      <c r="AF162" s="124"/>
      <c r="AG162" s="85"/>
    </row>
    <row r="163" spans="2:33" x14ac:dyDescent="0.2">
      <c r="B163" s="86"/>
      <c r="C163" s="98"/>
      <c r="D163" s="122"/>
      <c r="E163" s="122"/>
      <c r="F163" s="98"/>
      <c r="G163" s="98"/>
      <c r="H163" s="98"/>
      <c r="I163" s="98"/>
      <c r="J163" s="98"/>
      <c r="K163" s="98"/>
      <c r="L163" s="98"/>
      <c r="M163" s="98"/>
      <c r="N163" s="98"/>
      <c r="O163" s="98"/>
      <c r="P163" s="98"/>
      <c r="Q163" s="98"/>
      <c r="R163" s="98"/>
      <c r="S163" s="98"/>
      <c r="T163" s="98"/>
      <c r="U163" s="98"/>
      <c r="V163" s="98"/>
      <c r="W163" s="98"/>
      <c r="X163" s="98"/>
      <c r="Y163" s="98"/>
      <c r="Z163" s="98"/>
      <c r="AA163" s="98"/>
      <c r="AB163" s="98"/>
      <c r="AC163" s="98"/>
      <c r="AD163" s="98"/>
      <c r="AE163" s="98"/>
      <c r="AF163" s="98"/>
      <c r="AG163" s="90"/>
    </row>
    <row r="164" spans="2:33" x14ac:dyDescent="0.2">
      <c r="B164" s="86"/>
      <c r="C164" s="98"/>
      <c r="D164" s="126"/>
      <c r="E164" s="151" t="s">
        <v>258</v>
      </c>
      <c r="F164" s="98"/>
      <c r="G164" s="155" t="str">
        <f>G79</f>
        <v>11AA</v>
      </c>
      <c r="H164" s="155" t="e">
        <f>H79</f>
        <v>#REF!</v>
      </c>
      <c r="I164" s="155" t="e">
        <f>I79</f>
        <v>#REF!</v>
      </c>
      <c r="J164" s="155" t="e">
        <f t="shared" ref="J164:AE164" si="104">J79</f>
        <v>#REF!</v>
      </c>
      <c r="K164" s="155" t="e">
        <f t="shared" si="104"/>
        <v>#REF!</v>
      </c>
      <c r="L164" s="155" t="e">
        <f t="shared" si="104"/>
        <v>#REF!</v>
      </c>
      <c r="M164" s="155" t="e">
        <f t="shared" si="104"/>
        <v>#REF!</v>
      </c>
      <c r="N164" s="155" t="e">
        <f t="shared" si="104"/>
        <v>#REF!</v>
      </c>
      <c r="O164" s="155" t="e">
        <f t="shared" si="104"/>
        <v>#REF!</v>
      </c>
      <c r="P164" s="155" t="e">
        <f t="shared" si="104"/>
        <v>#REF!</v>
      </c>
      <c r="Q164" s="155" t="e">
        <f t="shared" si="104"/>
        <v>#REF!</v>
      </c>
      <c r="R164" s="155" t="e">
        <f t="shared" si="104"/>
        <v>#REF!</v>
      </c>
      <c r="S164" s="155" t="e">
        <f t="shared" si="104"/>
        <v>#REF!</v>
      </c>
      <c r="T164" s="155" t="e">
        <f t="shared" si="104"/>
        <v>#REF!</v>
      </c>
      <c r="U164" s="155" t="e">
        <f t="shared" si="104"/>
        <v>#REF!</v>
      </c>
      <c r="V164" s="155" t="e">
        <f t="shared" si="104"/>
        <v>#REF!</v>
      </c>
      <c r="W164" s="155" t="e">
        <f t="shared" si="104"/>
        <v>#REF!</v>
      </c>
      <c r="X164" s="155" t="e">
        <f t="shared" si="104"/>
        <v>#REF!</v>
      </c>
      <c r="Y164" s="155" t="e">
        <f t="shared" si="104"/>
        <v>#REF!</v>
      </c>
      <c r="Z164" s="155" t="e">
        <f t="shared" si="104"/>
        <v>#REF!</v>
      </c>
      <c r="AA164" s="155" t="e">
        <f t="shared" si="104"/>
        <v>#REF!</v>
      </c>
      <c r="AB164" s="155" t="e">
        <f t="shared" si="104"/>
        <v>#REF!</v>
      </c>
      <c r="AC164" s="155" t="e">
        <f t="shared" si="104"/>
        <v>#REF!</v>
      </c>
      <c r="AD164" s="155" t="e">
        <f t="shared" si="104"/>
        <v>#REF!</v>
      </c>
      <c r="AE164" s="155" t="e">
        <f t="shared" si="104"/>
        <v>#REF!</v>
      </c>
      <c r="AF164" s="98"/>
      <c r="AG164" s="90"/>
    </row>
    <row r="165" spans="2:33" x14ac:dyDescent="0.2">
      <c r="B165" s="86"/>
      <c r="C165" s="98"/>
      <c r="D165" s="122"/>
      <c r="E165" s="122"/>
      <c r="F165" s="98"/>
      <c r="G165" s="98"/>
      <c r="H165" s="98"/>
      <c r="I165" s="155"/>
      <c r="J165" s="155"/>
      <c r="K165" s="155"/>
      <c r="L165" s="155"/>
      <c r="M165" s="155"/>
      <c r="N165" s="155"/>
      <c r="O165" s="155"/>
      <c r="P165" s="155"/>
      <c r="Q165" s="155"/>
      <c r="R165" s="155"/>
      <c r="S165" s="155"/>
      <c r="T165" s="155"/>
      <c r="U165" s="155"/>
      <c r="V165" s="155"/>
      <c r="W165" s="155"/>
      <c r="X165" s="155"/>
      <c r="Y165" s="155"/>
      <c r="Z165" s="155"/>
      <c r="AA165" s="155"/>
      <c r="AB165" s="155"/>
      <c r="AC165" s="155"/>
      <c r="AD165" s="155"/>
      <c r="AE165" s="155"/>
      <c r="AF165" s="98"/>
      <c r="AG165" s="90"/>
    </row>
    <row r="166" spans="2:33" x14ac:dyDescent="0.2">
      <c r="B166" s="86"/>
      <c r="C166" s="236"/>
      <c r="D166" s="199"/>
      <c r="E166" s="199"/>
      <c r="F166" s="237"/>
      <c r="G166" s="157"/>
      <c r="H166" s="157"/>
      <c r="I166" s="201"/>
      <c r="J166" s="201"/>
      <c r="K166" s="201"/>
      <c r="L166" s="201"/>
      <c r="M166" s="201"/>
      <c r="N166" s="201"/>
      <c r="O166" s="201"/>
      <c r="P166" s="201"/>
      <c r="Q166" s="201"/>
      <c r="R166" s="201"/>
      <c r="S166" s="201"/>
      <c r="T166" s="201"/>
      <c r="U166" s="201"/>
      <c r="V166" s="201"/>
      <c r="W166" s="201"/>
      <c r="X166" s="201"/>
      <c r="Y166" s="201"/>
      <c r="Z166" s="201"/>
      <c r="AA166" s="201"/>
      <c r="AB166" s="201"/>
      <c r="AC166" s="201"/>
      <c r="AD166" s="201"/>
      <c r="AE166" s="201"/>
      <c r="AF166" s="201"/>
      <c r="AG166" s="90"/>
    </row>
    <row r="167" spans="2:33" x14ac:dyDescent="0.2">
      <c r="B167" s="86"/>
      <c r="C167" s="221"/>
      <c r="D167" s="268" t="s">
        <v>214</v>
      </c>
      <c r="E167" s="268"/>
      <c r="F167" s="219"/>
      <c r="G167" s="162"/>
      <c r="H167" s="162"/>
      <c r="I167" s="166"/>
      <c r="J167" s="166"/>
      <c r="K167" s="166"/>
      <c r="L167" s="166"/>
      <c r="M167" s="166"/>
      <c r="N167" s="166"/>
      <c r="O167" s="166"/>
      <c r="P167" s="166"/>
      <c r="Q167" s="166"/>
      <c r="R167" s="166"/>
      <c r="S167" s="166"/>
      <c r="T167" s="166"/>
      <c r="U167" s="166"/>
      <c r="V167" s="166"/>
      <c r="W167" s="166"/>
      <c r="X167" s="166"/>
      <c r="Y167" s="166"/>
      <c r="Z167" s="166"/>
      <c r="AA167" s="166"/>
      <c r="AB167" s="166"/>
      <c r="AC167" s="166"/>
      <c r="AD167" s="166"/>
      <c r="AE167" s="166"/>
      <c r="AF167" s="166"/>
      <c r="AG167" s="90"/>
    </row>
    <row r="168" spans="2:33" x14ac:dyDescent="0.2">
      <c r="B168" s="86"/>
      <c r="C168" s="221"/>
      <c r="D168" s="161"/>
      <c r="E168" s="161"/>
      <c r="F168" s="219"/>
      <c r="G168" s="162"/>
      <c r="H168" s="162"/>
      <c r="I168" s="166"/>
      <c r="J168" s="166"/>
      <c r="K168" s="166"/>
      <c r="L168" s="166"/>
      <c r="M168" s="166"/>
      <c r="N168" s="166"/>
      <c r="O168" s="166"/>
      <c r="P168" s="166"/>
      <c r="Q168" s="166"/>
      <c r="R168" s="166"/>
      <c r="S168" s="166"/>
      <c r="T168" s="166"/>
      <c r="U168" s="166"/>
      <c r="V168" s="166"/>
      <c r="W168" s="166"/>
      <c r="X168" s="166"/>
      <c r="Y168" s="166"/>
      <c r="Z168" s="166"/>
      <c r="AA168" s="166"/>
      <c r="AB168" s="166"/>
      <c r="AC168" s="166"/>
      <c r="AD168" s="166"/>
      <c r="AE168" s="166"/>
      <c r="AF168" s="166"/>
      <c r="AG168" s="90"/>
    </row>
    <row r="169" spans="2:33" x14ac:dyDescent="0.2">
      <c r="B169" s="86"/>
      <c r="C169" s="221"/>
      <c r="D169" s="178" t="s">
        <v>173</v>
      </c>
      <c r="E169" s="178"/>
      <c r="F169" s="219"/>
      <c r="G169" s="162"/>
      <c r="H169" s="162"/>
      <c r="I169" s="166"/>
      <c r="J169" s="166"/>
      <c r="K169" s="166"/>
      <c r="L169" s="166"/>
      <c r="M169" s="166"/>
      <c r="N169" s="166"/>
      <c r="O169" s="166"/>
      <c r="P169" s="166"/>
      <c r="Q169" s="166"/>
      <c r="R169" s="166"/>
      <c r="S169" s="166"/>
      <c r="T169" s="166"/>
      <c r="U169" s="166"/>
      <c r="V169" s="166"/>
      <c r="W169" s="166"/>
      <c r="X169" s="166"/>
      <c r="Y169" s="166"/>
      <c r="Z169" s="166"/>
      <c r="AA169" s="166"/>
      <c r="AB169" s="166"/>
      <c r="AC169" s="166"/>
      <c r="AD169" s="166"/>
      <c r="AE169" s="166"/>
      <c r="AF169" s="166"/>
      <c r="AG169" s="90"/>
    </row>
    <row r="170" spans="2:33" x14ac:dyDescent="0.2">
      <c r="B170" s="86"/>
      <c r="C170" s="221"/>
      <c r="D170" s="238" t="s">
        <v>174</v>
      </c>
      <c r="E170" s="238"/>
      <c r="F170" s="239"/>
      <c r="G170" s="435" t="e">
        <f>'1'!#REF!</f>
        <v>#REF!</v>
      </c>
      <c r="H170" s="435" t="e">
        <f>'2'!#REF!</f>
        <v>#REF!</v>
      </c>
      <c r="I170" s="435" t="e">
        <f>'3'!#REF!</f>
        <v>#REF!</v>
      </c>
      <c r="J170" s="435" t="e">
        <f>'4'!#REF!</f>
        <v>#REF!</v>
      </c>
      <c r="K170" s="435" t="e">
        <f>'5'!#REF!</f>
        <v>#REF!</v>
      </c>
      <c r="L170" s="435" t="e">
        <f>'6'!#REF!</f>
        <v>#REF!</v>
      </c>
      <c r="M170" s="435" t="e">
        <f>'7'!#REF!</f>
        <v>#REF!</v>
      </c>
      <c r="N170" s="435" t="e">
        <f>'8'!#REF!</f>
        <v>#REF!</v>
      </c>
      <c r="O170" s="435" t="e">
        <f>'9'!#REF!</f>
        <v>#REF!</v>
      </c>
      <c r="P170" s="435" t="e">
        <f>'10'!#REF!</f>
        <v>#REF!</v>
      </c>
      <c r="Q170" s="435" t="e">
        <f>'11'!#REF!</f>
        <v>#REF!</v>
      </c>
      <c r="R170" s="435" t="e">
        <f>'12'!#REF!</f>
        <v>#REF!</v>
      </c>
      <c r="S170" s="435" t="e">
        <f>'13'!#REF!</f>
        <v>#REF!</v>
      </c>
      <c r="T170" s="435" t="e">
        <f>'14'!#REF!</f>
        <v>#REF!</v>
      </c>
      <c r="U170" s="435" t="e">
        <f>'15'!#REF!</f>
        <v>#REF!</v>
      </c>
      <c r="V170" s="435" t="e">
        <f>'16'!#REF!</f>
        <v>#REF!</v>
      </c>
      <c r="W170" s="435" t="e">
        <f>'17'!#REF!</f>
        <v>#REF!</v>
      </c>
      <c r="X170" s="435" t="e">
        <f>'18'!#REF!</f>
        <v>#REF!</v>
      </c>
      <c r="Y170" s="435" t="e">
        <f>'19'!#REF!</f>
        <v>#REF!</v>
      </c>
      <c r="Z170" s="435" t="e">
        <f>'20'!#REF!</f>
        <v>#REF!</v>
      </c>
      <c r="AA170" s="435" t="e">
        <f>'21'!#REF!</f>
        <v>#REF!</v>
      </c>
      <c r="AB170" s="435" t="e">
        <f>'22'!#REF!</f>
        <v>#REF!</v>
      </c>
      <c r="AC170" s="435" t="e">
        <f>'23'!#REF!</f>
        <v>#REF!</v>
      </c>
      <c r="AD170" s="435" t="e">
        <f>'24'!#REF!</f>
        <v>#REF!</v>
      </c>
      <c r="AE170" s="435" t="e">
        <f>'25'!#REF!</f>
        <v>#REF!</v>
      </c>
      <c r="AF170" s="166"/>
      <c r="AG170" s="90"/>
    </row>
    <row r="171" spans="2:33" x14ac:dyDescent="0.2">
      <c r="B171" s="86"/>
      <c r="C171" s="221"/>
      <c r="D171" s="238" t="s">
        <v>175</v>
      </c>
      <c r="E171" s="238"/>
      <c r="F171" s="239"/>
      <c r="G171" s="435" t="e">
        <f>'1'!#REF!</f>
        <v>#REF!</v>
      </c>
      <c r="H171" s="435" t="e">
        <f>'2'!#REF!</f>
        <v>#REF!</v>
      </c>
      <c r="I171" s="435" t="e">
        <f>'3'!#REF!</f>
        <v>#REF!</v>
      </c>
      <c r="J171" s="435" t="e">
        <f>'4'!#REF!</f>
        <v>#REF!</v>
      </c>
      <c r="K171" s="435" t="e">
        <f>'5'!#REF!</f>
        <v>#REF!</v>
      </c>
      <c r="L171" s="435" t="e">
        <f>'6'!#REF!</f>
        <v>#REF!</v>
      </c>
      <c r="M171" s="435" t="e">
        <f>'7'!#REF!</f>
        <v>#REF!</v>
      </c>
      <c r="N171" s="435" t="e">
        <f>'8'!#REF!</f>
        <v>#REF!</v>
      </c>
      <c r="O171" s="435" t="e">
        <f>'9'!#REF!</f>
        <v>#REF!</v>
      </c>
      <c r="P171" s="435" t="e">
        <f>'10'!#REF!</f>
        <v>#REF!</v>
      </c>
      <c r="Q171" s="435" t="e">
        <f>'11'!#REF!</f>
        <v>#REF!</v>
      </c>
      <c r="R171" s="435" t="e">
        <f>'12'!#REF!</f>
        <v>#REF!</v>
      </c>
      <c r="S171" s="435" t="e">
        <f>'13'!#REF!</f>
        <v>#REF!</v>
      </c>
      <c r="T171" s="435" t="e">
        <f>'14'!#REF!</f>
        <v>#REF!</v>
      </c>
      <c r="U171" s="435" t="e">
        <f>'15'!#REF!</f>
        <v>#REF!</v>
      </c>
      <c r="V171" s="435" t="e">
        <f>'16'!#REF!</f>
        <v>#REF!</v>
      </c>
      <c r="W171" s="435" t="e">
        <f>'17'!#REF!</f>
        <v>#REF!</v>
      </c>
      <c r="X171" s="435" t="e">
        <f>'18'!#REF!</f>
        <v>#REF!</v>
      </c>
      <c r="Y171" s="435" t="e">
        <f>'19'!#REF!</f>
        <v>#REF!</v>
      </c>
      <c r="Z171" s="435" t="e">
        <f>'20'!#REF!</f>
        <v>#REF!</v>
      </c>
      <c r="AA171" s="435" t="e">
        <f>'21'!#REF!</f>
        <v>#REF!</v>
      </c>
      <c r="AB171" s="435" t="e">
        <f>'22'!#REF!</f>
        <v>#REF!</v>
      </c>
      <c r="AC171" s="435" t="e">
        <f>'23'!#REF!</f>
        <v>#REF!</v>
      </c>
      <c r="AD171" s="435" t="e">
        <f>'24'!#REF!</f>
        <v>#REF!</v>
      </c>
      <c r="AE171" s="435" t="e">
        <f>'25'!#REF!</f>
        <v>#REF!</v>
      </c>
      <c r="AF171" s="166"/>
      <c r="AG171" s="90"/>
    </row>
    <row r="172" spans="2:33" x14ac:dyDescent="0.2">
      <c r="B172" s="86"/>
      <c r="C172" s="221"/>
      <c r="D172" s="238" t="s">
        <v>176</v>
      </c>
      <c r="E172" s="238"/>
      <c r="F172" s="239"/>
      <c r="G172" s="435" t="e">
        <f>'1'!#REF!</f>
        <v>#REF!</v>
      </c>
      <c r="H172" s="435" t="e">
        <f>'2'!#REF!</f>
        <v>#REF!</v>
      </c>
      <c r="I172" s="435" t="e">
        <f>'3'!#REF!</f>
        <v>#REF!</v>
      </c>
      <c r="J172" s="435" t="e">
        <f>'4'!#REF!</f>
        <v>#REF!</v>
      </c>
      <c r="K172" s="435" t="e">
        <f>'5'!#REF!</f>
        <v>#REF!</v>
      </c>
      <c r="L172" s="435" t="e">
        <f>'6'!#REF!</f>
        <v>#REF!</v>
      </c>
      <c r="M172" s="435" t="e">
        <f>'7'!#REF!</f>
        <v>#REF!</v>
      </c>
      <c r="N172" s="435" t="e">
        <f>'8'!#REF!</f>
        <v>#REF!</v>
      </c>
      <c r="O172" s="435" t="e">
        <f>'9'!#REF!</f>
        <v>#REF!</v>
      </c>
      <c r="P172" s="435" t="e">
        <f>'10'!#REF!</f>
        <v>#REF!</v>
      </c>
      <c r="Q172" s="435" t="e">
        <f>'11'!#REF!</f>
        <v>#REF!</v>
      </c>
      <c r="R172" s="435" t="e">
        <f>'12'!#REF!</f>
        <v>#REF!</v>
      </c>
      <c r="S172" s="435" t="e">
        <f>'13'!#REF!</f>
        <v>#REF!</v>
      </c>
      <c r="T172" s="435" t="e">
        <f>'14'!#REF!</f>
        <v>#REF!</v>
      </c>
      <c r="U172" s="435" t="e">
        <f>'15'!#REF!</f>
        <v>#REF!</v>
      </c>
      <c r="V172" s="435" t="e">
        <f>'16'!#REF!</f>
        <v>#REF!</v>
      </c>
      <c r="W172" s="435" t="e">
        <f>'17'!#REF!</f>
        <v>#REF!</v>
      </c>
      <c r="X172" s="435" t="e">
        <f>'18'!#REF!</f>
        <v>#REF!</v>
      </c>
      <c r="Y172" s="435" t="e">
        <f>'19'!#REF!</f>
        <v>#REF!</v>
      </c>
      <c r="Z172" s="435" t="e">
        <f>'20'!#REF!</f>
        <v>#REF!</v>
      </c>
      <c r="AA172" s="435" t="e">
        <f>'21'!#REF!</f>
        <v>#REF!</v>
      </c>
      <c r="AB172" s="435" t="e">
        <f>'22'!#REF!</f>
        <v>#REF!</v>
      </c>
      <c r="AC172" s="435" t="e">
        <f>'23'!#REF!</f>
        <v>#REF!</v>
      </c>
      <c r="AD172" s="435" t="e">
        <f>'24'!#REF!</f>
        <v>#REF!</v>
      </c>
      <c r="AE172" s="435" t="e">
        <f>'25'!#REF!</f>
        <v>#REF!</v>
      </c>
      <c r="AF172" s="166"/>
      <c r="AG172" s="90"/>
    </row>
    <row r="173" spans="2:33" s="75" customFormat="1" x14ac:dyDescent="0.2">
      <c r="B173" s="104"/>
      <c r="C173" s="233"/>
      <c r="D173" s="240"/>
      <c r="E173" s="240"/>
      <c r="F173" s="239"/>
      <c r="G173" s="323" t="e">
        <f>SUM(G170:G172)</f>
        <v>#REF!</v>
      </c>
      <c r="H173" s="323" t="e">
        <f t="shared" ref="H173:AE173" si="105">SUM(H170:H172)</f>
        <v>#REF!</v>
      </c>
      <c r="I173" s="323" t="e">
        <f t="shared" si="105"/>
        <v>#REF!</v>
      </c>
      <c r="J173" s="323" t="e">
        <f t="shared" si="105"/>
        <v>#REF!</v>
      </c>
      <c r="K173" s="323" t="e">
        <f t="shared" si="105"/>
        <v>#REF!</v>
      </c>
      <c r="L173" s="323" t="e">
        <f t="shared" si="105"/>
        <v>#REF!</v>
      </c>
      <c r="M173" s="323" t="e">
        <f t="shared" si="105"/>
        <v>#REF!</v>
      </c>
      <c r="N173" s="323" t="e">
        <f t="shared" si="105"/>
        <v>#REF!</v>
      </c>
      <c r="O173" s="323" t="e">
        <f t="shared" si="105"/>
        <v>#REF!</v>
      </c>
      <c r="P173" s="323" t="e">
        <f t="shared" si="105"/>
        <v>#REF!</v>
      </c>
      <c r="Q173" s="323" t="e">
        <f t="shared" si="105"/>
        <v>#REF!</v>
      </c>
      <c r="R173" s="323" t="e">
        <f t="shared" si="105"/>
        <v>#REF!</v>
      </c>
      <c r="S173" s="323" t="e">
        <f t="shared" si="105"/>
        <v>#REF!</v>
      </c>
      <c r="T173" s="323" t="e">
        <f t="shared" si="105"/>
        <v>#REF!</v>
      </c>
      <c r="U173" s="323" t="e">
        <f t="shared" si="105"/>
        <v>#REF!</v>
      </c>
      <c r="V173" s="323" t="e">
        <f t="shared" si="105"/>
        <v>#REF!</v>
      </c>
      <c r="W173" s="323" t="e">
        <f t="shared" si="105"/>
        <v>#REF!</v>
      </c>
      <c r="X173" s="323" t="e">
        <f t="shared" si="105"/>
        <v>#REF!</v>
      </c>
      <c r="Y173" s="323" t="e">
        <f t="shared" si="105"/>
        <v>#REF!</v>
      </c>
      <c r="Z173" s="323" t="e">
        <f t="shared" si="105"/>
        <v>#REF!</v>
      </c>
      <c r="AA173" s="323" t="e">
        <f t="shared" si="105"/>
        <v>#REF!</v>
      </c>
      <c r="AB173" s="323" t="e">
        <f t="shared" si="105"/>
        <v>#REF!</v>
      </c>
      <c r="AC173" s="323" t="e">
        <f t="shared" si="105"/>
        <v>#REF!</v>
      </c>
      <c r="AD173" s="323" t="e">
        <f t="shared" si="105"/>
        <v>#REF!</v>
      </c>
      <c r="AE173" s="323" t="e">
        <f t="shared" si="105"/>
        <v>#REF!</v>
      </c>
      <c r="AF173" s="194"/>
      <c r="AG173" s="106"/>
    </row>
    <row r="174" spans="2:33" x14ac:dyDescent="0.2">
      <c r="B174" s="86"/>
      <c r="C174" s="221"/>
      <c r="D174" s="178" t="s">
        <v>177</v>
      </c>
      <c r="E174" s="178"/>
      <c r="F174" s="217"/>
      <c r="G174" s="353"/>
      <c r="H174" s="353"/>
      <c r="I174" s="353"/>
      <c r="J174" s="353"/>
      <c r="K174" s="353"/>
      <c r="L174" s="353"/>
      <c r="M174" s="353"/>
      <c r="N174" s="353"/>
      <c r="O174" s="353"/>
      <c r="P174" s="353"/>
      <c r="Q174" s="353"/>
      <c r="R174" s="353"/>
      <c r="S174" s="353"/>
      <c r="T174" s="353"/>
      <c r="U174" s="353"/>
      <c r="V174" s="353"/>
      <c r="W174" s="353"/>
      <c r="X174" s="353"/>
      <c r="Y174" s="353"/>
      <c r="Z174" s="353"/>
      <c r="AA174" s="353"/>
      <c r="AB174" s="353"/>
      <c r="AC174" s="353"/>
      <c r="AD174" s="353"/>
      <c r="AE174" s="353"/>
      <c r="AF174" s="166"/>
      <c r="AG174" s="90"/>
    </row>
    <row r="175" spans="2:33" x14ac:dyDescent="0.2">
      <c r="B175" s="86"/>
      <c r="C175" s="221"/>
      <c r="D175" s="828"/>
      <c r="E175" s="829"/>
      <c r="F175" s="219"/>
      <c r="G175" s="435" t="e">
        <f>'1'!#REF!</f>
        <v>#REF!</v>
      </c>
      <c r="H175" s="435" t="e">
        <f>'2'!#REF!</f>
        <v>#REF!</v>
      </c>
      <c r="I175" s="435" t="e">
        <f>'3'!#REF!</f>
        <v>#REF!</v>
      </c>
      <c r="J175" s="435" t="e">
        <f>'4'!#REF!</f>
        <v>#REF!</v>
      </c>
      <c r="K175" s="435" t="e">
        <f>'5'!#REF!</f>
        <v>#REF!</v>
      </c>
      <c r="L175" s="435" t="e">
        <f>'6'!#REF!</f>
        <v>#REF!</v>
      </c>
      <c r="M175" s="435" t="e">
        <f>'7'!#REF!</f>
        <v>#REF!</v>
      </c>
      <c r="N175" s="435" t="e">
        <f>'8'!#REF!</f>
        <v>#REF!</v>
      </c>
      <c r="O175" s="435" t="e">
        <f>'9'!#REF!</f>
        <v>#REF!</v>
      </c>
      <c r="P175" s="435" t="e">
        <f>'10'!#REF!</f>
        <v>#REF!</v>
      </c>
      <c r="Q175" s="435" t="e">
        <f>'11'!#REF!</f>
        <v>#REF!</v>
      </c>
      <c r="R175" s="435" t="e">
        <f>'12'!#REF!</f>
        <v>#REF!</v>
      </c>
      <c r="S175" s="435" t="e">
        <f>'13'!#REF!</f>
        <v>#REF!</v>
      </c>
      <c r="T175" s="435" t="e">
        <f>'14'!#REF!</f>
        <v>#REF!</v>
      </c>
      <c r="U175" s="435" t="e">
        <f>'15'!#REF!</f>
        <v>#REF!</v>
      </c>
      <c r="V175" s="435" t="e">
        <f>'16'!#REF!</f>
        <v>#REF!</v>
      </c>
      <c r="W175" s="435" t="e">
        <f>'17'!#REF!</f>
        <v>#REF!</v>
      </c>
      <c r="X175" s="435" t="e">
        <f>'18'!#REF!</f>
        <v>#REF!</v>
      </c>
      <c r="Y175" s="435" t="e">
        <f>'19'!#REF!</f>
        <v>#REF!</v>
      </c>
      <c r="Z175" s="435" t="e">
        <f>'20'!#REF!</f>
        <v>#REF!</v>
      </c>
      <c r="AA175" s="435" t="e">
        <f>'21'!#REF!</f>
        <v>#REF!</v>
      </c>
      <c r="AB175" s="435" t="e">
        <f>'22'!#REF!</f>
        <v>#REF!</v>
      </c>
      <c r="AC175" s="435" t="e">
        <f>'23'!#REF!</f>
        <v>#REF!</v>
      </c>
      <c r="AD175" s="435" t="e">
        <f>'24'!#REF!</f>
        <v>#REF!</v>
      </c>
      <c r="AE175" s="435" t="e">
        <f>'25'!#REF!</f>
        <v>#REF!</v>
      </c>
      <c r="AF175" s="166"/>
      <c r="AG175" s="90"/>
    </row>
    <row r="176" spans="2:33" x14ac:dyDescent="0.2">
      <c r="B176" s="86"/>
      <c r="C176" s="221"/>
      <c r="D176" s="828"/>
      <c r="E176" s="829"/>
      <c r="F176" s="219"/>
      <c r="G176" s="435" t="e">
        <f>'1'!#REF!</f>
        <v>#REF!</v>
      </c>
      <c r="H176" s="435" t="e">
        <f>'2'!#REF!</f>
        <v>#REF!</v>
      </c>
      <c r="I176" s="435" t="e">
        <f>'3'!#REF!</f>
        <v>#REF!</v>
      </c>
      <c r="J176" s="435" t="e">
        <f>'4'!#REF!</f>
        <v>#REF!</v>
      </c>
      <c r="K176" s="435" t="e">
        <f>'5'!#REF!</f>
        <v>#REF!</v>
      </c>
      <c r="L176" s="435" t="e">
        <f>'6'!#REF!</f>
        <v>#REF!</v>
      </c>
      <c r="M176" s="435" t="e">
        <f>'7'!#REF!</f>
        <v>#REF!</v>
      </c>
      <c r="N176" s="435" t="e">
        <f>'8'!#REF!</f>
        <v>#REF!</v>
      </c>
      <c r="O176" s="435" t="e">
        <f>'9'!#REF!</f>
        <v>#REF!</v>
      </c>
      <c r="P176" s="435" t="e">
        <f>'10'!#REF!</f>
        <v>#REF!</v>
      </c>
      <c r="Q176" s="435" t="e">
        <f>'11'!#REF!</f>
        <v>#REF!</v>
      </c>
      <c r="R176" s="435" t="e">
        <f>'12'!#REF!</f>
        <v>#REF!</v>
      </c>
      <c r="S176" s="435" t="e">
        <f>'13'!#REF!</f>
        <v>#REF!</v>
      </c>
      <c r="T176" s="435" t="e">
        <f>'14'!#REF!</f>
        <v>#REF!</v>
      </c>
      <c r="U176" s="435" t="e">
        <f>'15'!#REF!</f>
        <v>#REF!</v>
      </c>
      <c r="V176" s="435" t="e">
        <f>'16'!#REF!</f>
        <v>#REF!</v>
      </c>
      <c r="W176" s="435" t="e">
        <f>'17'!#REF!</f>
        <v>#REF!</v>
      </c>
      <c r="X176" s="435" t="e">
        <f>'18'!#REF!</f>
        <v>#REF!</v>
      </c>
      <c r="Y176" s="435" t="e">
        <f>'19'!#REF!</f>
        <v>#REF!</v>
      </c>
      <c r="Z176" s="435" t="e">
        <f>'20'!#REF!</f>
        <v>#REF!</v>
      </c>
      <c r="AA176" s="435" t="e">
        <f>'21'!#REF!</f>
        <v>#REF!</v>
      </c>
      <c r="AB176" s="435" t="e">
        <f>'22'!#REF!</f>
        <v>#REF!</v>
      </c>
      <c r="AC176" s="435" t="e">
        <f>'23'!#REF!</f>
        <v>#REF!</v>
      </c>
      <c r="AD176" s="435" t="e">
        <f>'24'!#REF!</f>
        <v>#REF!</v>
      </c>
      <c r="AE176" s="435" t="e">
        <f>'25'!#REF!</f>
        <v>#REF!</v>
      </c>
      <c r="AF176" s="166"/>
      <c r="AG176" s="90"/>
    </row>
    <row r="177" spans="2:33" x14ac:dyDescent="0.2">
      <c r="B177" s="86"/>
      <c r="C177" s="221"/>
      <c r="D177" s="828"/>
      <c r="E177" s="829"/>
      <c r="F177" s="219"/>
      <c r="G177" s="435" t="e">
        <f>'1'!#REF!</f>
        <v>#REF!</v>
      </c>
      <c r="H177" s="435" t="e">
        <f>'2'!#REF!</f>
        <v>#REF!</v>
      </c>
      <c r="I177" s="435" t="e">
        <f>'3'!#REF!</f>
        <v>#REF!</v>
      </c>
      <c r="J177" s="435" t="e">
        <f>'4'!#REF!</f>
        <v>#REF!</v>
      </c>
      <c r="K177" s="435" t="e">
        <f>'5'!#REF!</f>
        <v>#REF!</v>
      </c>
      <c r="L177" s="435" t="e">
        <f>'6'!#REF!</f>
        <v>#REF!</v>
      </c>
      <c r="M177" s="435" t="e">
        <f>'7'!#REF!</f>
        <v>#REF!</v>
      </c>
      <c r="N177" s="435" t="e">
        <f>'8'!#REF!</f>
        <v>#REF!</v>
      </c>
      <c r="O177" s="435" t="e">
        <f>'9'!#REF!</f>
        <v>#REF!</v>
      </c>
      <c r="P177" s="435" t="e">
        <f>'10'!#REF!</f>
        <v>#REF!</v>
      </c>
      <c r="Q177" s="435" t="e">
        <f>'11'!#REF!</f>
        <v>#REF!</v>
      </c>
      <c r="R177" s="435" t="e">
        <f>'12'!#REF!</f>
        <v>#REF!</v>
      </c>
      <c r="S177" s="435" t="e">
        <f>'13'!#REF!</f>
        <v>#REF!</v>
      </c>
      <c r="T177" s="435" t="e">
        <f>'14'!#REF!</f>
        <v>#REF!</v>
      </c>
      <c r="U177" s="435" t="e">
        <f>'15'!#REF!</f>
        <v>#REF!</v>
      </c>
      <c r="V177" s="435" t="e">
        <f>'16'!#REF!</f>
        <v>#REF!</v>
      </c>
      <c r="W177" s="435" t="e">
        <f>'17'!#REF!</f>
        <v>#REF!</v>
      </c>
      <c r="X177" s="435" t="e">
        <f>'18'!#REF!</f>
        <v>#REF!</v>
      </c>
      <c r="Y177" s="435" t="e">
        <f>'19'!#REF!</f>
        <v>#REF!</v>
      </c>
      <c r="Z177" s="435" t="e">
        <f>'20'!#REF!</f>
        <v>#REF!</v>
      </c>
      <c r="AA177" s="435" t="e">
        <f>'21'!#REF!</f>
        <v>#REF!</v>
      </c>
      <c r="AB177" s="435" t="e">
        <f>'22'!#REF!</f>
        <v>#REF!</v>
      </c>
      <c r="AC177" s="435" t="e">
        <f>'23'!#REF!</f>
        <v>#REF!</v>
      </c>
      <c r="AD177" s="435" t="e">
        <f>'24'!#REF!</f>
        <v>#REF!</v>
      </c>
      <c r="AE177" s="435" t="e">
        <f>'25'!#REF!</f>
        <v>#REF!</v>
      </c>
      <c r="AF177" s="166"/>
      <c r="AG177" s="90"/>
    </row>
    <row r="178" spans="2:33" x14ac:dyDescent="0.2">
      <c r="B178" s="86"/>
      <c r="C178" s="221"/>
      <c r="D178" s="828"/>
      <c r="E178" s="829"/>
      <c r="F178" s="219"/>
      <c r="G178" s="435" t="e">
        <f>'1'!#REF!</f>
        <v>#REF!</v>
      </c>
      <c r="H178" s="435" t="e">
        <f>'2'!#REF!</f>
        <v>#REF!</v>
      </c>
      <c r="I178" s="435" t="e">
        <f>'3'!#REF!</f>
        <v>#REF!</v>
      </c>
      <c r="J178" s="435" t="e">
        <f>'4'!#REF!</f>
        <v>#REF!</v>
      </c>
      <c r="K178" s="435" t="e">
        <f>'5'!#REF!</f>
        <v>#REF!</v>
      </c>
      <c r="L178" s="435" t="e">
        <f>'6'!#REF!</f>
        <v>#REF!</v>
      </c>
      <c r="M178" s="435" t="e">
        <f>'7'!#REF!</f>
        <v>#REF!</v>
      </c>
      <c r="N178" s="435" t="e">
        <f>'8'!#REF!</f>
        <v>#REF!</v>
      </c>
      <c r="O178" s="435" t="e">
        <f>'9'!#REF!</f>
        <v>#REF!</v>
      </c>
      <c r="P178" s="435" t="e">
        <f>'10'!#REF!</f>
        <v>#REF!</v>
      </c>
      <c r="Q178" s="435" t="e">
        <f>'11'!#REF!</f>
        <v>#REF!</v>
      </c>
      <c r="R178" s="435" t="e">
        <f>'12'!#REF!</f>
        <v>#REF!</v>
      </c>
      <c r="S178" s="435" t="e">
        <f>'13'!#REF!</f>
        <v>#REF!</v>
      </c>
      <c r="T178" s="435" t="e">
        <f>'14'!#REF!</f>
        <v>#REF!</v>
      </c>
      <c r="U178" s="435" t="e">
        <f>'15'!#REF!</f>
        <v>#REF!</v>
      </c>
      <c r="V178" s="435" t="e">
        <f>'16'!#REF!</f>
        <v>#REF!</v>
      </c>
      <c r="W178" s="435" t="e">
        <f>'17'!#REF!</f>
        <v>#REF!</v>
      </c>
      <c r="X178" s="435" t="e">
        <f>'18'!#REF!</f>
        <v>#REF!</v>
      </c>
      <c r="Y178" s="435" t="e">
        <f>'19'!#REF!</f>
        <v>#REF!</v>
      </c>
      <c r="Z178" s="435" t="e">
        <f>'20'!#REF!</f>
        <v>#REF!</v>
      </c>
      <c r="AA178" s="435" t="e">
        <f>'21'!#REF!</f>
        <v>#REF!</v>
      </c>
      <c r="AB178" s="435" t="e">
        <f>'22'!#REF!</f>
        <v>#REF!</v>
      </c>
      <c r="AC178" s="435" t="e">
        <f>'23'!#REF!</f>
        <v>#REF!</v>
      </c>
      <c r="AD178" s="435" t="e">
        <f>'24'!#REF!</f>
        <v>#REF!</v>
      </c>
      <c r="AE178" s="435" t="e">
        <f>'25'!#REF!</f>
        <v>#REF!</v>
      </c>
      <c r="AF178" s="166"/>
      <c r="AG178" s="90"/>
    </row>
    <row r="179" spans="2:33" x14ac:dyDescent="0.2">
      <c r="B179" s="86"/>
      <c r="C179" s="221"/>
      <c r="D179" s="828"/>
      <c r="E179" s="829"/>
      <c r="F179" s="219"/>
      <c r="G179" s="435" t="e">
        <f>'1'!#REF!</f>
        <v>#REF!</v>
      </c>
      <c r="H179" s="435" t="e">
        <f>'2'!#REF!</f>
        <v>#REF!</v>
      </c>
      <c r="I179" s="435" t="e">
        <f>'3'!#REF!</f>
        <v>#REF!</v>
      </c>
      <c r="J179" s="435" t="e">
        <f>'4'!#REF!</f>
        <v>#REF!</v>
      </c>
      <c r="K179" s="435" t="e">
        <f>'5'!#REF!</f>
        <v>#REF!</v>
      </c>
      <c r="L179" s="435" t="e">
        <f>'6'!#REF!</f>
        <v>#REF!</v>
      </c>
      <c r="M179" s="435" t="e">
        <f>'7'!#REF!</f>
        <v>#REF!</v>
      </c>
      <c r="N179" s="435" t="e">
        <f>'8'!#REF!</f>
        <v>#REF!</v>
      </c>
      <c r="O179" s="435" t="e">
        <f>'9'!#REF!</f>
        <v>#REF!</v>
      </c>
      <c r="P179" s="435" t="e">
        <f>'10'!#REF!</f>
        <v>#REF!</v>
      </c>
      <c r="Q179" s="435" t="e">
        <f>'11'!#REF!</f>
        <v>#REF!</v>
      </c>
      <c r="R179" s="435" t="e">
        <f>'12'!#REF!</f>
        <v>#REF!</v>
      </c>
      <c r="S179" s="435" t="e">
        <f>'13'!#REF!</f>
        <v>#REF!</v>
      </c>
      <c r="T179" s="435" t="e">
        <f>'14'!#REF!</f>
        <v>#REF!</v>
      </c>
      <c r="U179" s="435" t="e">
        <f>'15'!#REF!</f>
        <v>#REF!</v>
      </c>
      <c r="V179" s="435" t="e">
        <f>'16'!#REF!</f>
        <v>#REF!</v>
      </c>
      <c r="W179" s="435" t="e">
        <f>'17'!#REF!</f>
        <v>#REF!</v>
      </c>
      <c r="X179" s="435" t="e">
        <f>'18'!#REF!</f>
        <v>#REF!</v>
      </c>
      <c r="Y179" s="435" t="e">
        <f>'19'!#REF!</f>
        <v>#REF!</v>
      </c>
      <c r="Z179" s="435" t="e">
        <f>'20'!#REF!</f>
        <v>#REF!</v>
      </c>
      <c r="AA179" s="435" t="e">
        <f>'21'!#REF!</f>
        <v>#REF!</v>
      </c>
      <c r="AB179" s="435" t="e">
        <f>'22'!#REF!</f>
        <v>#REF!</v>
      </c>
      <c r="AC179" s="435" t="e">
        <f>'23'!#REF!</f>
        <v>#REF!</v>
      </c>
      <c r="AD179" s="435" t="e">
        <f>'24'!#REF!</f>
        <v>#REF!</v>
      </c>
      <c r="AE179" s="435" t="e">
        <f>'25'!#REF!</f>
        <v>#REF!</v>
      </c>
      <c r="AF179" s="166"/>
      <c r="AG179" s="90"/>
    </row>
    <row r="180" spans="2:33" s="75" customFormat="1" x14ac:dyDescent="0.2">
      <c r="B180" s="104"/>
      <c r="C180" s="233"/>
      <c r="D180" s="240"/>
      <c r="E180" s="240"/>
      <c r="F180" s="189"/>
      <c r="G180" s="323" t="e">
        <f>SUM(G175:G179)</f>
        <v>#REF!</v>
      </c>
      <c r="H180" s="323" t="e">
        <f t="shared" ref="H180:AE180" si="106">SUM(H175:H179)</f>
        <v>#REF!</v>
      </c>
      <c r="I180" s="323" t="e">
        <f t="shared" si="106"/>
        <v>#REF!</v>
      </c>
      <c r="J180" s="323" t="e">
        <f t="shared" si="106"/>
        <v>#REF!</v>
      </c>
      <c r="K180" s="323" t="e">
        <f t="shared" si="106"/>
        <v>#REF!</v>
      </c>
      <c r="L180" s="323" t="e">
        <f t="shared" si="106"/>
        <v>#REF!</v>
      </c>
      <c r="M180" s="323" t="e">
        <f t="shared" si="106"/>
        <v>#REF!</v>
      </c>
      <c r="N180" s="323" t="e">
        <f t="shared" si="106"/>
        <v>#REF!</v>
      </c>
      <c r="O180" s="323" t="e">
        <f t="shared" si="106"/>
        <v>#REF!</v>
      </c>
      <c r="P180" s="323" t="e">
        <f t="shared" si="106"/>
        <v>#REF!</v>
      </c>
      <c r="Q180" s="323" t="e">
        <f t="shared" si="106"/>
        <v>#REF!</v>
      </c>
      <c r="R180" s="323" t="e">
        <f t="shared" si="106"/>
        <v>#REF!</v>
      </c>
      <c r="S180" s="323" t="e">
        <f t="shared" si="106"/>
        <v>#REF!</v>
      </c>
      <c r="T180" s="323" t="e">
        <f t="shared" si="106"/>
        <v>#REF!</v>
      </c>
      <c r="U180" s="323" t="e">
        <f t="shared" si="106"/>
        <v>#REF!</v>
      </c>
      <c r="V180" s="323" t="e">
        <f t="shared" si="106"/>
        <v>#REF!</v>
      </c>
      <c r="W180" s="323" t="e">
        <f t="shared" si="106"/>
        <v>#REF!</v>
      </c>
      <c r="X180" s="323" t="e">
        <f t="shared" si="106"/>
        <v>#REF!</v>
      </c>
      <c r="Y180" s="323" t="e">
        <f t="shared" si="106"/>
        <v>#REF!</v>
      </c>
      <c r="Z180" s="323" t="e">
        <f t="shared" si="106"/>
        <v>#REF!</v>
      </c>
      <c r="AA180" s="323" t="e">
        <f t="shared" si="106"/>
        <v>#REF!</v>
      </c>
      <c r="AB180" s="323" t="e">
        <f t="shared" si="106"/>
        <v>#REF!</v>
      </c>
      <c r="AC180" s="323" t="e">
        <f t="shared" si="106"/>
        <v>#REF!</v>
      </c>
      <c r="AD180" s="323" t="e">
        <f t="shared" si="106"/>
        <v>#REF!</v>
      </c>
      <c r="AE180" s="323" t="e">
        <f t="shared" si="106"/>
        <v>#REF!</v>
      </c>
      <c r="AF180" s="194"/>
      <c r="AG180" s="106"/>
    </row>
    <row r="181" spans="2:33" x14ac:dyDescent="0.2">
      <c r="B181" s="86"/>
      <c r="C181" s="221"/>
      <c r="D181" s="161"/>
      <c r="E181" s="161"/>
      <c r="F181" s="219"/>
      <c r="G181" s="353"/>
      <c r="H181" s="353"/>
      <c r="I181" s="353"/>
      <c r="J181" s="353"/>
      <c r="K181" s="353"/>
      <c r="L181" s="353"/>
      <c r="M181" s="353"/>
      <c r="N181" s="353"/>
      <c r="O181" s="353"/>
      <c r="P181" s="353"/>
      <c r="Q181" s="353"/>
      <c r="R181" s="353"/>
      <c r="S181" s="353"/>
      <c r="T181" s="353"/>
      <c r="U181" s="353"/>
      <c r="V181" s="353"/>
      <c r="W181" s="353"/>
      <c r="X181" s="353"/>
      <c r="Y181" s="353"/>
      <c r="Z181" s="353"/>
      <c r="AA181" s="353"/>
      <c r="AB181" s="353"/>
      <c r="AC181" s="353"/>
      <c r="AD181" s="353"/>
      <c r="AE181" s="353"/>
      <c r="AF181" s="166"/>
      <c r="AG181" s="90"/>
    </row>
    <row r="182" spans="2:33" x14ac:dyDescent="0.2">
      <c r="B182" s="86"/>
      <c r="C182" s="216"/>
      <c r="D182" s="175" t="s">
        <v>178</v>
      </c>
      <c r="E182" s="175"/>
      <c r="F182" s="219"/>
      <c r="G182" s="321" t="e">
        <f t="shared" ref="G182:AE182" si="107">G173+G180</f>
        <v>#REF!</v>
      </c>
      <c r="H182" s="321" t="e">
        <f t="shared" si="107"/>
        <v>#REF!</v>
      </c>
      <c r="I182" s="321" t="e">
        <f t="shared" si="107"/>
        <v>#REF!</v>
      </c>
      <c r="J182" s="321" t="e">
        <f t="shared" si="107"/>
        <v>#REF!</v>
      </c>
      <c r="K182" s="321" t="e">
        <f t="shared" si="107"/>
        <v>#REF!</v>
      </c>
      <c r="L182" s="321" t="e">
        <f t="shared" si="107"/>
        <v>#REF!</v>
      </c>
      <c r="M182" s="321" t="e">
        <f t="shared" si="107"/>
        <v>#REF!</v>
      </c>
      <c r="N182" s="321" t="e">
        <f t="shared" si="107"/>
        <v>#REF!</v>
      </c>
      <c r="O182" s="321" t="e">
        <f t="shared" si="107"/>
        <v>#REF!</v>
      </c>
      <c r="P182" s="321" t="e">
        <f t="shared" si="107"/>
        <v>#REF!</v>
      </c>
      <c r="Q182" s="321" t="e">
        <f t="shared" si="107"/>
        <v>#REF!</v>
      </c>
      <c r="R182" s="321" t="e">
        <f t="shared" si="107"/>
        <v>#REF!</v>
      </c>
      <c r="S182" s="321" t="e">
        <f t="shared" si="107"/>
        <v>#REF!</v>
      </c>
      <c r="T182" s="321" t="e">
        <f t="shared" si="107"/>
        <v>#REF!</v>
      </c>
      <c r="U182" s="321" t="e">
        <f t="shared" si="107"/>
        <v>#REF!</v>
      </c>
      <c r="V182" s="321" t="e">
        <f t="shared" si="107"/>
        <v>#REF!</v>
      </c>
      <c r="W182" s="321" t="e">
        <f t="shared" si="107"/>
        <v>#REF!</v>
      </c>
      <c r="X182" s="321" t="e">
        <f t="shared" si="107"/>
        <v>#REF!</v>
      </c>
      <c r="Y182" s="321" t="e">
        <f t="shared" si="107"/>
        <v>#REF!</v>
      </c>
      <c r="Z182" s="321" t="e">
        <f t="shared" si="107"/>
        <v>#REF!</v>
      </c>
      <c r="AA182" s="321" t="e">
        <f t="shared" si="107"/>
        <v>#REF!</v>
      </c>
      <c r="AB182" s="321" t="e">
        <f t="shared" si="107"/>
        <v>#REF!</v>
      </c>
      <c r="AC182" s="321" t="e">
        <f t="shared" si="107"/>
        <v>#REF!</v>
      </c>
      <c r="AD182" s="321" t="e">
        <f t="shared" si="107"/>
        <v>#REF!</v>
      </c>
      <c r="AE182" s="321" t="e">
        <f t="shared" si="107"/>
        <v>#REF!</v>
      </c>
      <c r="AF182" s="166"/>
      <c r="AG182" s="90"/>
    </row>
    <row r="183" spans="2:33" x14ac:dyDescent="0.2">
      <c r="B183" s="86"/>
      <c r="C183" s="243"/>
      <c r="D183" s="399" t="s">
        <v>71</v>
      </c>
      <c r="E183" s="196"/>
      <c r="F183" s="270"/>
      <c r="G183" s="402"/>
      <c r="H183" s="402" t="e">
        <f t="shared" ref="H183:I183" si="108">7/12*G182+5/12*H182</f>
        <v>#REF!</v>
      </c>
      <c r="I183" s="402" t="e">
        <f t="shared" si="108"/>
        <v>#REF!</v>
      </c>
      <c r="J183" s="402" t="e">
        <f t="shared" ref="J183" si="109">7/12*I182+5/12*J182</f>
        <v>#REF!</v>
      </c>
      <c r="K183" s="402" t="e">
        <f t="shared" ref="K183" si="110">7/12*J182+5/12*K182</f>
        <v>#REF!</v>
      </c>
      <c r="L183" s="402" t="e">
        <f t="shared" ref="L183" si="111">7/12*K182+5/12*L182</f>
        <v>#REF!</v>
      </c>
      <c r="M183" s="402" t="e">
        <f t="shared" ref="M183" si="112">7/12*L182+5/12*M182</f>
        <v>#REF!</v>
      </c>
      <c r="N183" s="402" t="e">
        <f t="shared" ref="N183" si="113">7/12*M182+5/12*N182</f>
        <v>#REF!</v>
      </c>
      <c r="O183" s="402" t="e">
        <f t="shared" ref="O183" si="114">7/12*N182+5/12*O182</f>
        <v>#REF!</v>
      </c>
      <c r="P183" s="402" t="e">
        <f t="shared" ref="P183" si="115">7/12*O182+5/12*P182</f>
        <v>#REF!</v>
      </c>
      <c r="Q183" s="402" t="e">
        <f t="shared" ref="Q183" si="116">7/12*P182+5/12*Q182</f>
        <v>#REF!</v>
      </c>
      <c r="R183" s="402" t="e">
        <f t="shared" ref="R183" si="117">7/12*Q182+5/12*R182</f>
        <v>#REF!</v>
      </c>
      <c r="S183" s="402" t="e">
        <f t="shared" ref="S183" si="118">7/12*R182+5/12*S182</f>
        <v>#REF!</v>
      </c>
      <c r="T183" s="402" t="e">
        <f t="shared" ref="T183" si="119">7/12*S182+5/12*T182</f>
        <v>#REF!</v>
      </c>
      <c r="U183" s="402" t="e">
        <f t="shared" ref="U183" si="120">7/12*T182+5/12*U182</f>
        <v>#REF!</v>
      </c>
      <c r="V183" s="402" t="e">
        <f t="shared" ref="V183" si="121">7/12*U182+5/12*V182</f>
        <v>#REF!</v>
      </c>
      <c r="W183" s="402" t="e">
        <f t="shared" ref="W183" si="122">7/12*V182+5/12*W182</f>
        <v>#REF!</v>
      </c>
      <c r="X183" s="402" t="e">
        <f t="shared" ref="X183" si="123">7/12*W182+5/12*X182</f>
        <v>#REF!</v>
      </c>
      <c r="Y183" s="402" t="e">
        <f t="shared" ref="Y183" si="124">7/12*X182+5/12*Y182</f>
        <v>#REF!</v>
      </c>
      <c r="Z183" s="402" t="e">
        <f t="shared" ref="Z183" si="125">7/12*Y182+5/12*Z182</f>
        <v>#REF!</v>
      </c>
      <c r="AA183" s="402" t="e">
        <f t="shared" ref="AA183" si="126">7/12*Z182+5/12*AA182</f>
        <v>#REF!</v>
      </c>
      <c r="AB183" s="402" t="e">
        <f t="shared" ref="AB183" si="127">7/12*AA182+5/12*AB182</f>
        <v>#REF!</v>
      </c>
      <c r="AC183" s="402" t="e">
        <f t="shared" ref="AC183" si="128">7/12*AB182+5/12*AC182</f>
        <v>#REF!</v>
      </c>
      <c r="AD183" s="402" t="e">
        <f t="shared" ref="AD183" si="129">7/12*AC182+5/12*AD182</f>
        <v>#REF!</v>
      </c>
      <c r="AE183" s="402" t="e">
        <f t="shared" ref="AE183" si="130">7/12*AD182+5/12*AE182</f>
        <v>#REF!</v>
      </c>
      <c r="AF183" s="197"/>
      <c r="AG183" s="90"/>
    </row>
    <row r="184" spans="2:33" x14ac:dyDescent="0.2">
      <c r="B184" s="86"/>
      <c r="C184" s="119"/>
      <c r="D184" s="95"/>
      <c r="E184" s="95"/>
      <c r="F184" s="119"/>
      <c r="G184" s="87"/>
      <c r="H184" s="87"/>
      <c r="I184" s="87"/>
      <c r="J184" s="87"/>
      <c r="K184" s="87"/>
      <c r="L184" s="87"/>
      <c r="M184" s="87"/>
      <c r="N184" s="87"/>
      <c r="O184" s="87"/>
      <c r="P184" s="87"/>
      <c r="Q184" s="87"/>
      <c r="R184" s="87"/>
      <c r="S184" s="87"/>
      <c r="T184" s="87"/>
      <c r="U184" s="87"/>
      <c r="V184" s="87"/>
      <c r="W184" s="87"/>
      <c r="X184" s="87"/>
      <c r="Y184" s="87"/>
      <c r="Z184" s="87"/>
      <c r="AA184" s="87"/>
      <c r="AB184" s="87"/>
      <c r="AC184" s="87"/>
      <c r="AD184" s="87"/>
      <c r="AE184" s="87"/>
      <c r="AF184" s="87"/>
      <c r="AG184" s="90"/>
    </row>
    <row r="185" spans="2:33" x14ac:dyDescent="0.2">
      <c r="B185" s="86"/>
      <c r="C185" s="257"/>
      <c r="D185" s="199"/>
      <c r="E185" s="199"/>
      <c r="F185" s="157"/>
      <c r="G185" s="258"/>
      <c r="H185" s="258"/>
      <c r="I185" s="258"/>
      <c r="J185" s="258"/>
      <c r="K185" s="258"/>
      <c r="L185" s="258"/>
      <c r="M185" s="258"/>
      <c r="N185" s="258"/>
      <c r="O185" s="258"/>
      <c r="P185" s="258"/>
      <c r="Q185" s="258"/>
      <c r="R185" s="258"/>
      <c r="S185" s="258"/>
      <c r="T185" s="258"/>
      <c r="U185" s="258"/>
      <c r="V185" s="258"/>
      <c r="W185" s="258"/>
      <c r="X185" s="258"/>
      <c r="Y185" s="258"/>
      <c r="Z185" s="258"/>
      <c r="AA185" s="258"/>
      <c r="AB185" s="258"/>
      <c r="AC185" s="258"/>
      <c r="AD185" s="258"/>
      <c r="AE185" s="258"/>
      <c r="AF185" s="201"/>
      <c r="AG185" s="90"/>
    </row>
    <row r="186" spans="2:33" s="71" customFormat="1" x14ac:dyDescent="0.2">
      <c r="B186" s="131"/>
      <c r="C186" s="250"/>
      <c r="D186" s="268" t="s">
        <v>215</v>
      </c>
      <c r="E186" s="268"/>
      <c r="F186" s="251"/>
      <c r="G186" s="436"/>
      <c r="H186" s="436"/>
      <c r="I186" s="436"/>
      <c r="J186" s="436"/>
      <c r="K186" s="436"/>
      <c r="L186" s="436"/>
      <c r="M186" s="436"/>
      <c r="N186" s="436"/>
      <c r="O186" s="436"/>
      <c r="P186" s="436"/>
      <c r="Q186" s="436"/>
      <c r="R186" s="436"/>
      <c r="S186" s="436"/>
      <c r="T186" s="436"/>
      <c r="U186" s="436"/>
      <c r="V186" s="436"/>
      <c r="W186" s="436"/>
      <c r="X186" s="436"/>
      <c r="Y186" s="436"/>
      <c r="Z186" s="436"/>
      <c r="AA186" s="436"/>
      <c r="AB186" s="436"/>
      <c r="AC186" s="436"/>
      <c r="AD186" s="436"/>
      <c r="AE186" s="436"/>
      <c r="AF186" s="252"/>
      <c r="AG186" s="132"/>
    </row>
    <row r="187" spans="2:33" x14ac:dyDescent="0.2">
      <c r="B187" s="86"/>
      <c r="C187" s="160"/>
      <c r="D187" s="161"/>
      <c r="E187" s="161"/>
      <c r="F187" s="241"/>
      <c r="G187" s="203"/>
      <c r="H187" s="203"/>
      <c r="I187" s="203"/>
      <c r="J187" s="203"/>
      <c r="K187" s="203"/>
      <c r="L187" s="203"/>
      <c r="M187" s="203"/>
      <c r="N187" s="203"/>
      <c r="O187" s="203"/>
      <c r="P187" s="203"/>
      <c r="Q187" s="203"/>
      <c r="R187" s="203"/>
      <c r="S187" s="203"/>
      <c r="T187" s="203"/>
      <c r="U187" s="203"/>
      <c r="V187" s="203"/>
      <c r="W187" s="203"/>
      <c r="X187" s="203"/>
      <c r="Y187" s="203"/>
      <c r="Z187" s="203"/>
      <c r="AA187" s="203"/>
      <c r="AB187" s="203"/>
      <c r="AC187" s="203"/>
      <c r="AD187" s="203"/>
      <c r="AE187" s="203"/>
      <c r="AF187" s="166"/>
      <c r="AG187" s="90"/>
    </row>
    <row r="188" spans="2:33" x14ac:dyDescent="0.2">
      <c r="B188" s="86"/>
      <c r="C188" s="160"/>
      <c r="D188" s="830"/>
      <c r="E188" s="830"/>
      <c r="F188" s="241"/>
      <c r="G188" s="435" t="e">
        <f>'1'!#REF!</f>
        <v>#REF!</v>
      </c>
      <c r="H188" s="435" t="e">
        <f>'2'!#REF!</f>
        <v>#REF!</v>
      </c>
      <c r="I188" s="435" t="e">
        <f>'3'!#REF!</f>
        <v>#REF!</v>
      </c>
      <c r="J188" s="435" t="e">
        <f>'4'!#REF!</f>
        <v>#REF!</v>
      </c>
      <c r="K188" s="435" t="e">
        <f>'5'!#REF!</f>
        <v>#REF!</v>
      </c>
      <c r="L188" s="435" t="e">
        <f>'6'!#REF!</f>
        <v>#REF!</v>
      </c>
      <c r="M188" s="435" t="e">
        <f>'7'!#REF!</f>
        <v>#REF!</v>
      </c>
      <c r="N188" s="435" t="e">
        <f>'8'!#REF!</f>
        <v>#REF!</v>
      </c>
      <c r="O188" s="435" t="e">
        <f>'9'!#REF!</f>
        <v>#REF!</v>
      </c>
      <c r="P188" s="435" t="e">
        <f>'10'!#REF!</f>
        <v>#REF!</v>
      </c>
      <c r="Q188" s="435" t="e">
        <f>'11'!#REF!</f>
        <v>#REF!</v>
      </c>
      <c r="R188" s="435" t="e">
        <f>'12'!#REF!</f>
        <v>#REF!</v>
      </c>
      <c r="S188" s="435" t="e">
        <f>'13'!#REF!</f>
        <v>#REF!</v>
      </c>
      <c r="T188" s="435" t="e">
        <f>'14'!#REF!</f>
        <v>#REF!</v>
      </c>
      <c r="U188" s="435" t="e">
        <f>'15'!#REF!</f>
        <v>#REF!</v>
      </c>
      <c r="V188" s="435" t="e">
        <f>'16'!#REF!</f>
        <v>#REF!</v>
      </c>
      <c r="W188" s="435" t="e">
        <f>'17'!#REF!</f>
        <v>#REF!</v>
      </c>
      <c r="X188" s="435" t="e">
        <f>'18'!#REF!</f>
        <v>#REF!</v>
      </c>
      <c r="Y188" s="435" t="e">
        <f>'19'!#REF!</f>
        <v>#REF!</v>
      </c>
      <c r="Z188" s="435" t="e">
        <f>'20'!#REF!</f>
        <v>#REF!</v>
      </c>
      <c r="AA188" s="435" t="e">
        <f>'21'!#REF!</f>
        <v>#REF!</v>
      </c>
      <c r="AB188" s="435" t="e">
        <f>'22'!#REF!</f>
        <v>#REF!</v>
      </c>
      <c r="AC188" s="435" t="e">
        <f>'23'!#REF!</f>
        <v>#REF!</v>
      </c>
      <c r="AD188" s="435" t="e">
        <f>'24'!#REF!</f>
        <v>#REF!</v>
      </c>
      <c r="AE188" s="435" t="e">
        <f>'25'!#REF!</f>
        <v>#REF!</v>
      </c>
      <c r="AF188" s="166"/>
      <c r="AG188" s="90"/>
    </row>
    <row r="189" spans="2:33" x14ac:dyDescent="0.2">
      <c r="B189" s="86"/>
      <c r="C189" s="160"/>
      <c r="D189" s="830"/>
      <c r="E189" s="830"/>
      <c r="F189" s="241"/>
      <c r="G189" s="435" t="e">
        <f>'1'!#REF!</f>
        <v>#REF!</v>
      </c>
      <c r="H189" s="435" t="e">
        <f>'2'!#REF!</f>
        <v>#REF!</v>
      </c>
      <c r="I189" s="435" t="e">
        <f>'3'!#REF!</f>
        <v>#REF!</v>
      </c>
      <c r="J189" s="435" t="e">
        <f>'4'!#REF!</f>
        <v>#REF!</v>
      </c>
      <c r="K189" s="435" t="e">
        <f>'5'!#REF!</f>
        <v>#REF!</v>
      </c>
      <c r="L189" s="435" t="e">
        <f>'6'!#REF!</f>
        <v>#REF!</v>
      </c>
      <c r="M189" s="435" t="e">
        <f>'7'!#REF!</f>
        <v>#REF!</v>
      </c>
      <c r="N189" s="435" t="e">
        <f>'8'!#REF!</f>
        <v>#REF!</v>
      </c>
      <c r="O189" s="435" t="e">
        <f>'9'!#REF!</f>
        <v>#REF!</v>
      </c>
      <c r="P189" s="435" t="e">
        <f>'10'!#REF!</f>
        <v>#REF!</v>
      </c>
      <c r="Q189" s="435" t="e">
        <f>'11'!#REF!</f>
        <v>#REF!</v>
      </c>
      <c r="R189" s="435" t="e">
        <f>'12'!#REF!</f>
        <v>#REF!</v>
      </c>
      <c r="S189" s="435" t="e">
        <f>'13'!#REF!</f>
        <v>#REF!</v>
      </c>
      <c r="T189" s="435" t="e">
        <f>'14'!#REF!</f>
        <v>#REF!</v>
      </c>
      <c r="U189" s="435" t="e">
        <f>'15'!#REF!</f>
        <v>#REF!</v>
      </c>
      <c r="V189" s="435" t="e">
        <f>'16'!#REF!</f>
        <v>#REF!</v>
      </c>
      <c r="W189" s="435" t="e">
        <f>'17'!#REF!</f>
        <v>#REF!</v>
      </c>
      <c r="X189" s="435" t="e">
        <f>'18'!#REF!</f>
        <v>#REF!</v>
      </c>
      <c r="Y189" s="435" t="e">
        <f>'19'!#REF!</f>
        <v>#REF!</v>
      </c>
      <c r="Z189" s="435" t="e">
        <f>'20'!#REF!</f>
        <v>#REF!</v>
      </c>
      <c r="AA189" s="435" t="e">
        <f>'21'!#REF!</f>
        <v>#REF!</v>
      </c>
      <c r="AB189" s="435" t="e">
        <f>'22'!#REF!</f>
        <v>#REF!</v>
      </c>
      <c r="AC189" s="435" t="e">
        <f>'23'!#REF!</f>
        <v>#REF!</v>
      </c>
      <c r="AD189" s="435" t="e">
        <f>'24'!#REF!</f>
        <v>#REF!</v>
      </c>
      <c r="AE189" s="435" t="e">
        <f>'25'!#REF!</f>
        <v>#REF!</v>
      </c>
      <c r="AF189" s="166"/>
      <c r="AG189" s="90"/>
    </row>
    <row r="190" spans="2:33" x14ac:dyDescent="0.2">
      <c r="B190" s="86"/>
      <c r="C190" s="160"/>
      <c r="D190" s="830"/>
      <c r="E190" s="830"/>
      <c r="F190" s="241"/>
      <c r="G190" s="435" t="e">
        <f>'1'!#REF!</f>
        <v>#REF!</v>
      </c>
      <c r="H190" s="435" t="e">
        <f>'2'!#REF!</f>
        <v>#REF!</v>
      </c>
      <c r="I190" s="435" t="e">
        <f>'3'!#REF!</f>
        <v>#REF!</v>
      </c>
      <c r="J190" s="435" t="e">
        <f>'4'!#REF!</f>
        <v>#REF!</v>
      </c>
      <c r="K190" s="435" t="e">
        <f>'5'!#REF!</f>
        <v>#REF!</v>
      </c>
      <c r="L190" s="435" t="e">
        <f>'6'!#REF!</f>
        <v>#REF!</v>
      </c>
      <c r="M190" s="435" t="e">
        <f>'7'!#REF!</f>
        <v>#REF!</v>
      </c>
      <c r="N190" s="435" t="e">
        <f>'8'!#REF!</f>
        <v>#REF!</v>
      </c>
      <c r="O190" s="435" t="e">
        <f>'9'!#REF!</f>
        <v>#REF!</v>
      </c>
      <c r="P190" s="435" t="e">
        <f>'10'!#REF!</f>
        <v>#REF!</v>
      </c>
      <c r="Q190" s="435" t="e">
        <f>'11'!#REF!</f>
        <v>#REF!</v>
      </c>
      <c r="R190" s="435" t="e">
        <f>'12'!#REF!</f>
        <v>#REF!</v>
      </c>
      <c r="S190" s="435" t="e">
        <f>'13'!#REF!</f>
        <v>#REF!</v>
      </c>
      <c r="T190" s="435" t="e">
        <f>'14'!#REF!</f>
        <v>#REF!</v>
      </c>
      <c r="U190" s="435" t="e">
        <f>'15'!#REF!</f>
        <v>#REF!</v>
      </c>
      <c r="V190" s="435" t="e">
        <f>'16'!#REF!</f>
        <v>#REF!</v>
      </c>
      <c r="W190" s="435" t="e">
        <f>'17'!#REF!</f>
        <v>#REF!</v>
      </c>
      <c r="X190" s="435" t="e">
        <f>'18'!#REF!</f>
        <v>#REF!</v>
      </c>
      <c r="Y190" s="435" t="e">
        <f>'19'!#REF!</f>
        <v>#REF!</v>
      </c>
      <c r="Z190" s="435" t="e">
        <f>'20'!#REF!</f>
        <v>#REF!</v>
      </c>
      <c r="AA190" s="435" t="e">
        <f>'21'!#REF!</f>
        <v>#REF!</v>
      </c>
      <c r="AB190" s="435" t="e">
        <f>'22'!#REF!</f>
        <v>#REF!</v>
      </c>
      <c r="AC190" s="435" t="e">
        <f>'23'!#REF!</f>
        <v>#REF!</v>
      </c>
      <c r="AD190" s="435" t="e">
        <f>'24'!#REF!</f>
        <v>#REF!</v>
      </c>
      <c r="AE190" s="435" t="e">
        <f>'25'!#REF!</f>
        <v>#REF!</v>
      </c>
      <c r="AF190" s="166"/>
      <c r="AG190" s="90"/>
    </row>
    <row r="191" spans="2:33" x14ac:dyDescent="0.2">
      <c r="B191" s="86"/>
      <c r="C191" s="160"/>
      <c r="D191" s="830"/>
      <c r="E191" s="830"/>
      <c r="F191" s="241"/>
      <c r="G191" s="435" t="e">
        <f>'1'!#REF!</f>
        <v>#REF!</v>
      </c>
      <c r="H191" s="435" t="e">
        <f>'2'!#REF!</f>
        <v>#REF!</v>
      </c>
      <c r="I191" s="435" t="e">
        <f>'3'!#REF!</f>
        <v>#REF!</v>
      </c>
      <c r="J191" s="435" t="e">
        <f>'4'!#REF!</f>
        <v>#REF!</v>
      </c>
      <c r="K191" s="435" t="e">
        <f>'5'!#REF!</f>
        <v>#REF!</v>
      </c>
      <c r="L191" s="435" t="e">
        <f>'6'!#REF!</f>
        <v>#REF!</v>
      </c>
      <c r="M191" s="435" t="e">
        <f>'7'!#REF!</f>
        <v>#REF!</v>
      </c>
      <c r="N191" s="435" t="e">
        <f>'8'!#REF!</f>
        <v>#REF!</v>
      </c>
      <c r="O191" s="435" t="e">
        <f>'9'!#REF!</f>
        <v>#REF!</v>
      </c>
      <c r="P191" s="435" t="e">
        <f>'10'!#REF!</f>
        <v>#REF!</v>
      </c>
      <c r="Q191" s="435" t="e">
        <f>'11'!#REF!</f>
        <v>#REF!</v>
      </c>
      <c r="R191" s="435" t="e">
        <f>'12'!#REF!</f>
        <v>#REF!</v>
      </c>
      <c r="S191" s="435" t="e">
        <f>'13'!#REF!</f>
        <v>#REF!</v>
      </c>
      <c r="T191" s="435" t="e">
        <f>'14'!#REF!</f>
        <v>#REF!</v>
      </c>
      <c r="U191" s="435" t="e">
        <f>'15'!#REF!</f>
        <v>#REF!</v>
      </c>
      <c r="V191" s="435" t="e">
        <f>'16'!#REF!</f>
        <v>#REF!</v>
      </c>
      <c r="W191" s="435" t="e">
        <f>'17'!#REF!</f>
        <v>#REF!</v>
      </c>
      <c r="X191" s="435" t="e">
        <f>'18'!#REF!</f>
        <v>#REF!</v>
      </c>
      <c r="Y191" s="435" t="e">
        <f>'19'!#REF!</f>
        <v>#REF!</v>
      </c>
      <c r="Z191" s="435" t="e">
        <f>'20'!#REF!</f>
        <v>#REF!</v>
      </c>
      <c r="AA191" s="435" t="e">
        <f>'21'!#REF!</f>
        <v>#REF!</v>
      </c>
      <c r="AB191" s="435" t="e">
        <f>'22'!#REF!</f>
        <v>#REF!</v>
      </c>
      <c r="AC191" s="435" t="e">
        <f>'23'!#REF!</f>
        <v>#REF!</v>
      </c>
      <c r="AD191" s="435" t="e">
        <f>'24'!#REF!</f>
        <v>#REF!</v>
      </c>
      <c r="AE191" s="435" t="e">
        <f>'25'!#REF!</f>
        <v>#REF!</v>
      </c>
      <c r="AF191" s="166"/>
      <c r="AG191" s="90"/>
    </row>
    <row r="192" spans="2:33" x14ac:dyDescent="0.2">
      <c r="B192" s="86"/>
      <c r="C192" s="160"/>
      <c r="D192" s="161"/>
      <c r="E192" s="161"/>
      <c r="F192" s="241"/>
      <c r="G192" s="203"/>
      <c r="H192" s="203"/>
      <c r="I192" s="203"/>
      <c r="J192" s="203"/>
      <c r="K192" s="203"/>
      <c r="L192" s="203"/>
      <c r="M192" s="203"/>
      <c r="N192" s="203"/>
      <c r="O192" s="203"/>
      <c r="P192" s="203"/>
      <c r="Q192" s="203"/>
      <c r="R192" s="203"/>
      <c r="S192" s="203"/>
      <c r="T192" s="203"/>
      <c r="U192" s="203"/>
      <c r="V192" s="203"/>
      <c r="W192" s="203"/>
      <c r="X192" s="203"/>
      <c r="Y192" s="203"/>
      <c r="Z192" s="203"/>
      <c r="AA192" s="203"/>
      <c r="AB192" s="203"/>
      <c r="AC192" s="203"/>
      <c r="AD192" s="203"/>
      <c r="AE192" s="203"/>
      <c r="AF192" s="166"/>
      <c r="AG192" s="90"/>
    </row>
    <row r="193" spans="2:33" s="74" customFormat="1" x14ac:dyDescent="0.2">
      <c r="B193" s="102"/>
      <c r="C193" s="181"/>
      <c r="D193" s="254" t="s">
        <v>171</v>
      </c>
      <c r="E193" s="254"/>
      <c r="F193" s="249"/>
      <c r="G193" s="276" t="e">
        <f>SUM(G188:G191)</f>
        <v>#REF!</v>
      </c>
      <c r="H193" s="276" t="e">
        <f t="shared" ref="H193:AE193" si="131">SUM(H188:H191)</f>
        <v>#REF!</v>
      </c>
      <c r="I193" s="276" t="e">
        <f t="shared" si="131"/>
        <v>#REF!</v>
      </c>
      <c r="J193" s="276" t="e">
        <f t="shared" si="131"/>
        <v>#REF!</v>
      </c>
      <c r="K193" s="276" t="e">
        <f t="shared" si="131"/>
        <v>#REF!</v>
      </c>
      <c r="L193" s="276" t="e">
        <f t="shared" si="131"/>
        <v>#REF!</v>
      </c>
      <c r="M193" s="276" t="e">
        <f t="shared" si="131"/>
        <v>#REF!</v>
      </c>
      <c r="N193" s="276" t="e">
        <f t="shared" si="131"/>
        <v>#REF!</v>
      </c>
      <c r="O193" s="276" t="e">
        <f t="shared" si="131"/>
        <v>#REF!</v>
      </c>
      <c r="P193" s="276" t="e">
        <f t="shared" si="131"/>
        <v>#REF!</v>
      </c>
      <c r="Q193" s="276" t="e">
        <f t="shared" si="131"/>
        <v>#REF!</v>
      </c>
      <c r="R193" s="276" t="e">
        <f t="shared" si="131"/>
        <v>#REF!</v>
      </c>
      <c r="S193" s="276" t="e">
        <f t="shared" si="131"/>
        <v>#REF!</v>
      </c>
      <c r="T193" s="276" t="e">
        <f t="shared" si="131"/>
        <v>#REF!</v>
      </c>
      <c r="U193" s="276" t="e">
        <f t="shared" si="131"/>
        <v>#REF!</v>
      </c>
      <c r="V193" s="276" t="e">
        <f t="shared" si="131"/>
        <v>#REF!</v>
      </c>
      <c r="W193" s="276" t="e">
        <f t="shared" si="131"/>
        <v>#REF!</v>
      </c>
      <c r="X193" s="276" t="e">
        <f t="shared" si="131"/>
        <v>#REF!</v>
      </c>
      <c r="Y193" s="276" t="e">
        <f t="shared" si="131"/>
        <v>#REF!</v>
      </c>
      <c r="Z193" s="276" t="e">
        <f t="shared" si="131"/>
        <v>#REF!</v>
      </c>
      <c r="AA193" s="276" t="e">
        <f t="shared" si="131"/>
        <v>#REF!</v>
      </c>
      <c r="AB193" s="276" t="e">
        <f t="shared" si="131"/>
        <v>#REF!</v>
      </c>
      <c r="AC193" s="276" t="e">
        <f t="shared" si="131"/>
        <v>#REF!</v>
      </c>
      <c r="AD193" s="276" t="e">
        <f t="shared" si="131"/>
        <v>#REF!</v>
      </c>
      <c r="AE193" s="276" t="e">
        <f t="shared" si="131"/>
        <v>#REF!</v>
      </c>
      <c r="AF193" s="215"/>
      <c r="AG193" s="103"/>
    </row>
    <row r="194" spans="2:33" x14ac:dyDescent="0.2">
      <c r="B194" s="86"/>
      <c r="C194" s="255"/>
      <c r="D194" s="196"/>
      <c r="E194" s="196"/>
      <c r="F194" s="235"/>
      <c r="G194" s="256"/>
      <c r="H194" s="256"/>
      <c r="I194" s="256"/>
      <c r="J194" s="256"/>
      <c r="K194" s="256"/>
      <c r="L194" s="256"/>
      <c r="M194" s="256"/>
      <c r="N194" s="256"/>
      <c r="O194" s="256"/>
      <c r="P194" s="256"/>
      <c r="Q194" s="256"/>
      <c r="R194" s="256"/>
      <c r="S194" s="256"/>
      <c r="T194" s="256"/>
      <c r="U194" s="256"/>
      <c r="V194" s="256"/>
      <c r="W194" s="256"/>
      <c r="X194" s="256"/>
      <c r="Y194" s="256"/>
      <c r="Z194" s="256"/>
      <c r="AA194" s="256"/>
      <c r="AB194" s="256"/>
      <c r="AC194" s="256"/>
      <c r="AD194" s="256"/>
      <c r="AE194" s="256"/>
      <c r="AF194" s="197"/>
      <c r="AG194" s="90"/>
    </row>
    <row r="195" spans="2:33" x14ac:dyDescent="0.2">
      <c r="B195" s="86"/>
      <c r="C195" s="105"/>
      <c r="D195" s="95"/>
      <c r="E195" s="95"/>
      <c r="F195" s="87"/>
      <c r="G195" s="127"/>
      <c r="H195" s="127"/>
      <c r="I195" s="127"/>
      <c r="J195" s="127"/>
      <c r="K195" s="127"/>
      <c r="L195" s="127"/>
      <c r="M195" s="127"/>
      <c r="N195" s="127"/>
      <c r="O195" s="127"/>
      <c r="P195" s="127"/>
      <c r="Q195" s="127"/>
      <c r="R195" s="127"/>
      <c r="S195" s="127"/>
      <c r="T195" s="127"/>
      <c r="U195" s="127"/>
      <c r="V195" s="127"/>
      <c r="W195" s="127"/>
      <c r="X195" s="127"/>
      <c r="Y195" s="127"/>
      <c r="Z195" s="127"/>
      <c r="AA195" s="127"/>
      <c r="AB195" s="127"/>
      <c r="AC195" s="127"/>
      <c r="AD195" s="127"/>
      <c r="AE195" s="127"/>
      <c r="AF195" s="87"/>
      <c r="AG195" s="90"/>
    </row>
    <row r="196" spans="2:33" x14ac:dyDescent="0.2">
      <c r="B196" s="86"/>
      <c r="C196" s="257"/>
      <c r="D196" s="199"/>
      <c r="E196" s="199"/>
      <c r="F196" s="157"/>
      <c r="G196" s="258"/>
      <c r="H196" s="258"/>
      <c r="I196" s="310"/>
      <c r="J196" s="310"/>
      <c r="K196" s="310"/>
      <c r="L196" s="310"/>
      <c r="M196" s="310"/>
      <c r="N196" s="310"/>
      <c r="O196" s="310"/>
      <c r="P196" s="310"/>
      <c r="Q196" s="310"/>
      <c r="R196" s="310"/>
      <c r="S196" s="310"/>
      <c r="T196" s="310"/>
      <c r="U196" s="310"/>
      <c r="V196" s="310"/>
      <c r="W196" s="310"/>
      <c r="X196" s="310"/>
      <c r="Y196" s="310"/>
      <c r="Z196" s="310"/>
      <c r="AA196" s="310"/>
      <c r="AB196" s="310"/>
      <c r="AC196" s="310"/>
      <c r="AD196" s="310"/>
      <c r="AE196" s="310"/>
      <c r="AF196" s="201"/>
      <c r="AG196" s="90"/>
    </row>
    <row r="197" spans="2:33" s="71" customFormat="1" x14ac:dyDescent="0.2">
      <c r="B197" s="131"/>
      <c r="C197" s="250"/>
      <c r="D197" s="268" t="s">
        <v>216</v>
      </c>
      <c r="E197" s="268"/>
      <c r="F197" s="251"/>
      <c r="G197" s="436"/>
      <c r="H197" s="436"/>
      <c r="I197" s="437"/>
      <c r="J197" s="437"/>
      <c r="K197" s="437"/>
      <c r="L197" s="437"/>
      <c r="M197" s="437"/>
      <c r="N197" s="437"/>
      <c r="O197" s="437"/>
      <c r="P197" s="437"/>
      <c r="Q197" s="437"/>
      <c r="R197" s="437"/>
      <c r="S197" s="437"/>
      <c r="T197" s="437"/>
      <c r="U197" s="437"/>
      <c r="V197" s="437"/>
      <c r="W197" s="437"/>
      <c r="X197" s="437"/>
      <c r="Y197" s="437"/>
      <c r="Z197" s="437"/>
      <c r="AA197" s="437"/>
      <c r="AB197" s="437"/>
      <c r="AC197" s="437"/>
      <c r="AD197" s="437"/>
      <c r="AE197" s="437"/>
      <c r="AF197" s="252"/>
      <c r="AG197" s="132"/>
    </row>
    <row r="198" spans="2:33" x14ac:dyDescent="0.2">
      <c r="B198" s="86"/>
      <c r="C198" s="160"/>
      <c r="D198" s="161"/>
      <c r="E198" s="161"/>
      <c r="F198" s="241"/>
      <c r="G198" s="203"/>
      <c r="H198" s="203"/>
      <c r="I198" s="208"/>
      <c r="J198" s="208"/>
      <c r="K198" s="208"/>
      <c r="L198" s="208"/>
      <c r="M198" s="208"/>
      <c r="N198" s="208"/>
      <c r="O198" s="208"/>
      <c r="P198" s="208"/>
      <c r="Q198" s="208"/>
      <c r="R198" s="208"/>
      <c r="S198" s="208"/>
      <c r="T198" s="208"/>
      <c r="U198" s="208"/>
      <c r="V198" s="208"/>
      <c r="W198" s="208"/>
      <c r="X198" s="208"/>
      <c r="Y198" s="208"/>
      <c r="Z198" s="208"/>
      <c r="AA198" s="208"/>
      <c r="AB198" s="208"/>
      <c r="AC198" s="208"/>
      <c r="AD198" s="208"/>
      <c r="AE198" s="208"/>
      <c r="AF198" s="166"/>
      <c r="AG198" s="90"/>
    </row>
    <row r="199" spans="2:33" x14ac:dyDescent="0.2">
      <c r="B199" s="86"/>
      <c r="C199" s="160"/>
      <c r="D199" s="828"/>
      <c r="E199" s="829"/>
      <c r="F199" s="241"/>
      <c r="G199" s="435" t="e">
        <f>'1'!#REF!</f>
        <v>#REF!</v>
      </c>
      <c r="H199" s="435" t="e">
        <f>'2'!#REF!</f>
        <v>#REF!</v>
      </c>
      <c r="I199" s="435" t="e">
        <f>'3'!#REF!</f>
        <v>#REF!</v>
      </c>
      <c r="J199" s="435" t="e">
        <f>'4'!#REF!</f>
        <v>#REF!</v>
      </c>
      <c r="K199" s="435" t="e">
        <f>'5'!#REF!</f>
        <v>#REF!</v>
      </c>
      <c r="L199" s="435" t="e">
        <f>'6'!#REF!</f>
        <v>#REF!</v>
      </c>
      <c r="M199" s="435" t="e">
        <f>'7'!#REF!</f>
        <v>#REF!</v>
      </c>
      <c r="N199" s="435" t="e">
        <f>'8'!#REF!</f>
        <v>#REF!</v>
      </c>
      <c r="O199" s="435" t="e">
        <f>'9'!#REF!</f>
        <v>#REF!</v>
      </c>
      <c r="P199" s="435" t="e">
        <f>'10'!#REF!</f>
        <v>#REF!</v>
      </c>
      <c r="Q199" s="435" t="e">
        <f>'11'!#REF!</f>
        <v>#REF!</v>
      </c>
      <c r="R199" s="435" t="e">
        <f>'12'!#REF!</f>
        <v>#REF!</v>
      </c>
      <c r="S199" s="435" t="e">
        <f>'13'!#REF!</f>
        <v>#REF!</v>
      </c>
      <c r="T199" s="435" t="e">
        <f>'14'!#REF!</f>
        <v>#REF!</v>
      </c>
      <c r="U199" s="435" t="e">
        <f>'15'!#REF!</f>
        <v>#REF!</v>
      </c>
      <c r="V199" s="435" t="e">
        <f>'16'!#REF!</f>
        <v>#REF!</v>
      </c>
      <c r="W199" s="435" t="e">
        <f>'17'!#REF!</f>
        <v>#REF!</v>
      </c>
      <c r="X199" s="435" t="e">
        <f>'18'!#REF!</f>
        <v>#REF!</v>
      </c>
      <c r="Y199" s="435" t="e">
        <f>'19'!#REF!</f>
        <v>#REF!</v>
      </c>
      <c r="Z199" s="435" t="e">
        <f>'20'!#REF!</f>
        <v>#REF!</v>
      </c>
      <c r="AA199" s="435" t="e">
        <f>'21'!#REF!</f>
        <v>#REF!</v>
      </c>
      <c r="AB199" s="435" t="e">
        <f>'22'!#REF!</f>
        <v>#REF!</v>
      </c>
      <c r="AC199" s="435" t="e">
        <f>'23'!#REF!</f>
        <v>#REF!</v>
      </c>
      <c r="AD199" s="435" t="e">
        <f>'24'!#REF!</f>
        <v>#REF!</v>
      </c>
      <c r="AE199" s="435" t="e">
        <f>'25'!#REF!</f>
        <v>#REF!</v>
      </c>
      <c r="AF199" s="166"/>
      <c r="AG199" s="90"/>
    </row>
    <row r="200" spans="2:33" x14ac:dyDescent="0.2">
      <c r="B200" s="86"/>
      <c r="C200" s="160"/>
      <c r="D200" s="828"/>
      <c r="E200" s="829"/>
      <c r="F200" s="241"/>
      <c r="G200" s="435" t="e">
        <f>'1'!#REF!</f>
        <v>#REF!</v>
      </c>
      <c r="H200" s="435" t="e">
        <f>'2'!#REF!</f>
        <v>#REF!</v>
      </c>
      <c r="I200" s="435" t="e">
        <f>'3'!#REF!</f>
        <v>#REF!</v>
      </c>
      <c r="J200" s="435" t="e">
        <f>'4'!#REF!</f>
        <v>#REF!</v>
      </c>
      <c r="K200" s="435" t="e">
        <f>'5'!#REF!</f>
        <v>#REF!</v>
      </c>
      <c r="L200" s="435" t="e">
        <f>'6'!#REF!</f>
        <v>#REF!</v>
      </c>
      <c r="M200" s="435" t="e">
        <f>'7'!#REF!</f>
        <v>#REF!</v>
      </c>
      <c r="N200" s="435" t="e">
        <f>'8'!#REF!</f>
        <v>#REF!</v>
      </c>
      <c r="O200" s="435" t="e">
        <f>'9'!#REF!</f>
        <v>#REF!</v>
      </c>
      <c r="P200" s="435" t="e">
        <f>'10'!#REF!</f>
        <v>#REF!</v>
      </c>
      <c r="Q200" s="435" t="e">
        <f>'11'!#REF!</f>
        <v>#REF!</v>
      </c>
      <c r="R200" s="435" t="e">
        <f>'12'!#REF!</f>
        <v>#REF!</v>
      </c>
      <c r="S200" s="435" t="e">
        <f>'13'!#REF!</f>
        <v>#REF!</v>
      </c>
      <c r="T200" s="435" t="e">
        <f>'14'!#REF!</f>
        <v>#REF!</v>
      </c>
      <c r="U200" s="435" t="e">
        <f>'15'!#REF!</f>
        <v>#REF!</v>
      </c>
      <c r="V200" s="435" t="e">
        <f>'16'!#REF!</f>
        <v>#REF!</v>
      </c>
      <c r="W200" s="435" t="e">
        <f>'17'!#REF!</f>
        <v>#REF!</v>
      </c>
      <c r="X200" s="435" t="e">
        <f>'18'!#REF!</f>
        <v>#REF!</v>
      </c>
      <c r="Y200" s="435" t="e">
        <f>'19'!#REF!</f>
        <v>#REF!</v>
      </c>
      <c r="Z200" s="435" t="e">
        <f>'20'!#REF!</f>
        <v>#REF!</v>
      </c>
      <c r="AA200" s="435" t="e">
        <f>'21'!#REF!</f>
        <v>#REF!</v>
      </c>
      <c r="AB200" s="435" t="e">
        <f>'22'!#REF!</f>
        <v>#REF!</v>
      </c>
      <c r="AC200" s="435" t="e">
        <f>'23'!#REF!</f>
        <v>#REF!</v>
      </c>
      <c r="AD200" s="435" t="e">
        <f>'24'!#REF!</f>
        <v>#REF!</v>
      </c>
      <c r="AE200" s="435" t="e">
        <f>'25'!#REF!</f>
        <v>#REF!</v>
      </c>
      <c r="AF200" s="166"/>
      <c r="AG200" s="90"/>
    </row>
    <row r="201" spans="2:33" x14ac:dyDescent="0.2">
      <c r="B201" s="86"/>
      <c r="C201" s="160"/>
      <c r="D201" s="828"/>
      <c r="E201" s="829"/>
      <c r="F201" s="241"/>
      <c r="G201" s="435" t="e">
        <f>'1'!#REF!</f>
        <v>#REF!</v>
      </c>
      <c r="H201" s="435" t="e">
        <f>'2'!#REF!</f>
        <v>#REF!</v>
      </c>
      <c r="I201" s="435" t="e">
        <f>'3'!#REF!</f>
        <v>#REF!</v>
      </c>
      <c r="J201" s="435" t="e">
        <f>'4'!#REF!</f>
        <v>#REF!</v>
      </c>
      <c r="K201" s="435" t="e">
        <f>'5'!#REF!</f>
        <v>#REF!</v>
      </c>
      <c r="L201" s="435" t="e">
        <f>'6'!#REF!</f>
        <v>#REF!</v>
      </c>
      <c r="M201" s="435" t="e">
        <f>'7'!#REF!</f>
        <v>#REF!</v>
      </c>
      <c r="N201" s="435" t="e">
        <f>'8'!#REF!</f>
        <v>#REF!</v>
      </c>
      <c r="O201" s="435" t="e">
        <f>'9'!#REF!</f>
        <v>#REF!</v>
      </c>
      <c r="P201" s="435" t="e">
        <f>'10'!#REF!</f>
        <v>#REF!</v>
      </c>
      <c r="Q201" s="435" t="e">
        <f>'11'!#REF!</f>
        <v>#REF!</v>
      </c>
      <c r="R201" s="435" t="e">
        <f>'12'!#REF!</f>
        <v>#REF!</v>
      </c>
      <c r="S201" s="435" t="e">
        <f>'13'!#REF!</f>
        <v>#REF!</v>
      </c>
      <c r="T201" s="435" t="e">
        <f>'14'!#REF!</f>
        <v>#REF!</v>
      </c>
      <c r="U201" s="435" t="e">
        <f>'15'!#REF!</f>
        <v>#REF!</v>
      </c>
      <c r="V201" s="435" t="e">
        <f>'16'!#REF!</f>
        <v>#REF!</v>
      </c>
      <c r="W201" s="435" t="e">
        <f>'17'!#REF!</f>
        <v>#REF!</v>
      </c>
      <c r="X201" s="435" t="e">
        <f>'18'!#REF!</f>
        <v>#REF!</v>
      </c>
      <c r="Y201" s="435" t="e">
        <f>'19'!#REF!</f>
        <v>#REF!</v>
      </c>
      <c r="Z201" s="435" t="e">
        <f>'20'!#REF!</f>
        <v>#REF!</v>
      </c>
      <c r="AA201" s="435" t="e">
        <f>'21'!#REF!</f>
        <v>#REF!</v>
      </c>
      <c r="AB201" s="435" t="e">
        <f>'22'!#REF!</f>
        <v>#REF!</v>
      </c>
      <c r="AC201" s="435" t="e">
        <f>'23'!#REF!</f>
        <v>#REF!</v>
      </c>
      <c r="AD201" s="435" t="e">
        <f>'24'!#REF!</f>
        <v>#REF!</v>
      </c>
      <c r="AE201" s="435" t="e">
        <f>'25'!#REF!</f>
        <v>#REF!</v>
      </c>
      <c r="AF201" s="166"/>
      <c r="AG201" s="90"/>
    </row>
    <row r="202" spans="2:33" x14ac:dyDescent="0.2">
      <c r="B202" s="86"/>
      <c r="C202" s="160"/>
      <c r="D202" s="828"/>
      <c r="E202" s="829"/>
      <c r="F202" s="241"/>
      <c r="G202" s="435" t="e">
        <f>'1'!#REF!</f>
        <v>#REF!</v>
      </c>
      <c r="H202" s="435" t="e">
        <f>'2'!#REF!</f>
        <v>#REF!</v>
      </c>
      <c r="I202" s="435" t="e">
        <f>'3'!#REF!</f>
        <v>#REF!</v>
      </c>
      <c r="J202" s="435" t="e">
        <f>'4'!#REF!</f>
        <v>#REF!</v>
      </c>
      <c r="K202" s="435" t="e">
        <f>'5'!#REF!</f>
        <v>#REF!</v>
      </c>
      <c r="L202" s="435" t="e">
        <f>'6'!#REF!</f>
        <v>#REF!</v>
      </c>
      <c r="M202" s="435" t="e">
        <f>'7'!#REF!</f>
        <v>#REF!</v>
      </c>
      <c r="N202" s="435" t="e">
        <f>'8'!#REF!</f>
        <v>#REF!</v>
      </c>
      <c r="O202" s="435" t="e">
        <f>'9'!#REF!</f>
        <v>#REF!</v>
      </c>
      <c r="P202" s="435" t="e">
        <f>'10'!#REF!</f>
        <v>#REF!</v>
      </c>
      <c r="Q202" s="435" t="e">
        <f>'11'!#REF!</f>
        <v>#REF!</v>
      </c>
      <c r="R202" s="435" t="e">
        <f>'12'!#REF!</f>
        <v>#REF!</v>
      </c>
      <c r="S202" s="435" t="e">
        <f>'13'!#REF!</f>
        <v>#REF!</v>
      </c>
      <c r="T202" s="435" t="e">
        <f>'14'!#REF!</f>
        <v>#REF!</v>
      </c>
      <c r="U202" s="435" t="e">
        <f>'15'!#REF!</f>
        <v>#REF!</v>
      </c>
      <c r="V202" s="435" t="e">
        <f>'16'!#REF!</f>
        <v>#REF!</v>
      </c>
      <c r="W202" s="435" t="e">
        <f>'17'!#REF!</f>
        <v>#REF!</v>
      </c>
      <c r="X202" s="435" t="e">
        <f>'18'!#REF!</f>
        <v>#REF!</v>
      </c>
      <c r="Y202" s="435" t="e">
        <f>'19'!#REF!</f>
        <v>#REF!</v>
      </c>
      <c r="Z202" s="435" t="e">
        <f>'20'!#REF!</f>
        <v>#REF!</v>
      </c>
      <c r="AA202" s="435" t="e">
        <f>'21'!#REF!</f>
        <v>#REF!</v>
      </c>
      <c r="AB202" s="435" t="e">
        <f>'22'!#REF!</f>
        <v>#REF!</v>
      </c>
      <c r="AC202" s="435" t="e">
        <f>'23'!#REF!</f>
        <v>#REF!</v>
      </c>
      <c r="AD202" s="435" t="e">
        <f>'24'!#REF!</f>
        <v>#REF!</v>
      </c>
      <c r="AE202" s="435" t="e">
        <f>'25'!#REF!</f>
        <v>#REF!</v>
      </c>
      <c r="AF202" s="166"/>
      <c r="AG202" s="90"/>
    </row>
    <row r="203" spans="2:33" x14ac:dyDescent="0.2">
      <c r="B203" s="86"/>
      <c r="C203" s="160"/>
      <c r="D203" s="828"/>
      <c r="E203" s="829"/>
      <c r="F203" s="241"/>
      <c r="G203" s="435" t="e">
        <f>'1'!#REF!</f>
        <v>#REF!</v>
      </c>
      <c r="H203" s="435" t="e">
        <f>'2'!#REF!</f>
        <v>#REF!</v>
      </c>
      <c r="I203" s="435" t="e">
        <f>'3'!#REF!</f>
        <v>#REF!</v>
      </c>
      <c r="J203" s="435" t="e">
        <f>'4'!#REF!</f>
        <v>#REF!</v>
      </c>
      <c r="K203" s="435" t="e">
        <f>'5'!#REF!</f>
        <v>#REF!</v>
      </c>
      <c r="L203" s="435" t="e">
        <f>'6'!#REF!</f>
        <v>#REF!</v>
      </c>
      <c r="M203" s="435" t="e">
        <f>'7'!#REF!</f>
        <v>#REF!</v>
      </c>
      <c r="N203" s="435" t="e">
        <f>'8'!#REF!</f>
        <v>#REF!</v>
      </c>
      <c r="O203" s="435" t="e">
        <f>'9'!#REF!</f>
        <v>#REF!</v>
      </c>
      <c r="P203" s="435" t="e">
        <f>'10'!#REF!</f>
        <v>#REF!</v>
      </c>
      <c r="Q203" s="435" t="e">
        <f>'11'!#REF!</f>
        <v>#REF!</v>
      </c>
      <c r="R203" s="435" t="e">
        <f>'12'!#REF!</f>
        <v>#REF!</v>
      </c>
      <c r="S203" s="435" t="e">
        <f>'13'!#REF!</f>
        <v>#REF!</v>
      </c>
      <c r="T203" s="435" t="e">
        <f>'14'!#REF!</f>
        <v>#REF!</v>
      </c>
      <c r="U203" s="435" t="e">
        <f>'15'!#REF!</f>
        <v>#REF!</v>
      </c>
      <c r="V203" s="435" t="e">
        <f>'16'!#REF!</f>
        <v>#REF!</v>
      </c>
      <c r="W203" s="435" t="e">
        <f>'17'!#REF!</f>
        <v>#REF!</v>
      </c>
      <c r="X203" s="435" t="e">
        <f>'18'!#REF!</f>
        <v>#REF!</v>
      </c>
      <c r="Y203" s="435" t="e">
        <f>'19'!#REF!</f>
        <v>#REF!</v>
      </c>
      <c r="Z203" s="435" t="e">
        <f>'20'!#REF!</f>
        <v>#REF!</v>
      </c>
      <c r="AA203" s="435" t="e">
        <f>'21'!#REF!</f>
        <v>#REF!</v>
      </c>
      <c r="AB203" s="435" t="e">
        <f>'22'!#REF!</f>
        <v>#REF!</v>
      </c>
      <c r="AC203" s="435" t="e">
        <f>'23'!#REF!</f>
        <v>#REF!</v>
      </c>
      <c r="AD203" s="435" t="e">
        <f>'24'!#REF!</f>
        <v>#REF!</v>
      </c>
      <c r="AE203" s="435" t="e">
        <f>'25'!#REF!</f>
        <v>#REF!</v>
      </c>
      <c r="AF203" s="166"/>
      <c r="AG203" s="90"/>
    </row>
    <row r="204" spans="2:33" x14ac:dyDescent="0.2">
      <c r="B204" s="86"/>
      <c r="C204" s="160"/>
      <c r="D204" s="828"/>
      <c r="E204" s="829"/>
      <c r="F204" s="241"/>
      <c r="G204" s="435" t="e">
        <f>'1'!#REF!</f>
        <v>#REF!</v>
      </c>
      <c r="H204" s="435" t="e">
        <f>'2'!#REF!</f>
        <v>#REF!</v>
      </c>
      <c r="I204" s="435" t="e">
        <f>'3'!#REF!</f>
        <v>#REF!</v>
      </c>
      <c r="J204" s="435" t="e">
        <f>'4'!#REF!</f>
        <v>#REF!</v>
      </c>
      <c r="K204" s="435" t="e">
        <f>'5'!#REF!</f>
        <v>#REF!</v>
      </c>
      <c r="L204" s="435" t="e">
        <f>'6'!#REF!</f>
        <v>#REF!</v>
      </c>
      <c r="M204" s="435" t="e">
        <f>'7'!#REF!</f>
        <v>#REF!</v>
      </c>
      <c r="N204" s="435" t="e">
        <f>'8'!#REF!</f>
        <v>#REF!</v>
      </c>
      <c r="O204" s="435" t="e">
        <f>'9'!#REF!</f>
        <v>#REF!</v>
      </c>
      <c r="P204" s="435" t="e">
        <f>'10'!#REF!</f>
        <v>#REF!</v>
      </c>
      <c r="Q204" s="435" t="e">
        <f>'11'!#REF!</f>
        <v>#REF!</v>
      </c>
      <c r="R204" s="435" t="e">
        <f>'12'!#REF!</f>
        <v>#REF!</v>
      </c>
      <c r="S204" s="435" t="e">
        <f>'13'!#REF!</f>
        <v>#REF!</v>
      </c>
      <c r="T204" s="435" t="e">
        <f>'14'!#REF!</f>
        <v>#REF!</v>
      </c>
      <c r="U204" s="435" t="e">
        <f>'15'!#REF!</f>
        <v>#REF!</v>
      </c>
      <c r="V204" s="435" t="e">
        <f>'16'!#REF!</f>
        <v>#REF!</v>
      </c>
      <c r="W204" s="435" t="e">
        <f>'17'!#REF!</f>
        <v>#REF!</v>
      </c>
      <c r="X204" s="435" t="e">
        <f>'18'!#REF!</f>
        <v>#REF!</v>
      </c>
      <c r="Y204" s="435" t="e">
        <f>'19'!#REF!</f>
        <v>#REF!</v>
      </c>
      <c r="Z204" s="435" t="e">
        <f>'20'!#REF!</f>
        <v>#REF!</v>
      </c>
      <c r="AA204" s="435" t="e">
        <f>'21'!#REF!</f>
        <v>#REF!</v>
      </c>
      <c r="AB204" s="435" t="e">
        <f>'22'!#REF!</f>
        <v>#REF!</v>
      </c>
      <c r="AC204" s="435" t="e">
        <f>'23'!#REF!</f>
        <v>#REF!</v>
      </c>
      <c r="AD204" s="435" t="e">
        <f>'24'!#REF!</f>
        <v>#REF!</v>
      </c>
      <c r="AE204" s="435" t="e">
        <f>'25'!#REF!</f>
        <v>#REF!</v>
      </c>
      <c r="AF204" s="166"/>
      <c r="AG204" s="90"/>
    </row>
    <row r="205" spans="2:33" x14ac:dyDescent="0.2">
      <c r="B205" s="86"/>
      <c r="C205" s="160"/>
      <c r="D205" s="828"/>
      <c r="E205" s="829"/>
      <c r="F205" s="241"/>
      <c r="G205" s="435" t="e">
        <f>'1'!#REF!</f>
        <v>#REF!</v>
      </c>
      <c r="H205" s="435" t="e">
        <f>'2'!#REF!</f>
        <v>#REF!</v>
      </c>
      <c r="I205" s="435" t="e">
        <f>'3'!#REF!</f>
        <v>#REF!</v>
      </c>
      <c r="J205" s="435" t="e">
        <f>'4'!#REF!</f>
        <v>#REF!</v>
      </c>
      <c r="K205" s="435" t="e">
        <f>'5'!#REF!</f>
        <v>#REF!</v>
      </c>
      <c r="L205" s="435" t="e">
        <f>'6'!#REF!</f>
        <v>#REF!</v>
      </c>
      <c r="M205" s="435" t="e">
        <f>'7'!#REF!</f>
        <v>#REF!</v>
      </c>
      <c r="N205" s="435" t="e">
        <f>'8'!#REF!</f>
        <v>#REF!</v>
      </c>
      <c r="O205" s="435" t="e">
        <f>'9'!#REF!</f>
        <v>#REF!</v>
      </c>
      <c r="P205" s="435" t="e">
        <f>'10'!#REF!</f>
        <v>#REF!</v>
      </c>
      <c r="Q205" s="435" t="e">
        <f>'11'!#REF!</f>
        <v>#REF!</v>
      </c>
      <c r="R205" s="435" t="e">
        <f>'12'!#REF!</f>
        <v>#REF!</v>
      </c>
      <c r="S205" s="435" t="e">
        <f>'13'!#REF!</f>
        <v>#REF!</v>
      </c>
      <c r="T205" s="435" t="e">
        <f>'14'!#REF!</f>
        <v>#REF!</v>
      </c>
      <c r="U205" s="435" t="e">
        <f>'15'!#REF!</f>
        <v>#REF!</v>
      </c>
      <c r="V205" s="435" t="e">
        <f>'16'!#REF!</f>
        <v>#REF!</v>
      </c>
      <c r="W205" s="435" t="e">
        <f>'17'!#REF!</f>
        <v>#REF!</v>
      </c>
      <c r="X205" s="435" t="e">
        <f>'18'!#REF!</f>
        <v>#REF!</v>
      </c>
      <c r="Y205" s="435" t="e">
        <f>'19'!#REF!</f>
        <v>#REF!</v>
      </c>
      <c r="Z205" s="435" t="e">
        <f>'20'!#REF!</f>
        <v>#REF!</v>
      </c>
      <c r="AA205" s="435" t="e">
        <f>'21'!#REF!</f>
        <v>#REF!</v>
      </c>
      <c r="AB205" s="435" t="e">
        <f>'22'!#REF!</f>
        <v>#REF!</v>
      </c>
      <c r="AC205" s="435" t="e">
        <f>'23'!#REF!</f>
        <v>#REF!</v>
      </c>
      <c r="AD205" s="435" t="e">
        <f>'24'!#REF!</f>
        <v>#REF!</v>
      </c>
      <c r="AE205" s="435" t="e">
        <f>'25'!#REF!</f>
        <v>#REF!</v>
      </c>
      <c r="AF205" s="166"/>
      <c r="AG205" s="90"/>
    </row>
    <row r="206" spans="2:33" x14ac:dyDescent="0.2">
      <c r="B206" s="86"/>
      <c r="C206" s="160"/>
      <c r="D206" s="828"/>
      <c r="E206" s="829"/>
      <c r="F206" s="241"/>
      <c r="G206" s="435" t="e">
        <f>'1'!#REF!</f>
        <v>#REF!</v>
      </c>
      <c r="H206" s="435" t="e">
        <f>'2'!#REF!</f>
        <v>#REF!</v>
      </c>
      <c r="I206" s="435" t="e">
        <f>'3'!#REF!</f>
        <v>#REF!</v>
      </c>
      <c r="J206" s="435" t="e">
        <f>'4'!#REF!</f>
        <v>#REF!</v>
      </c>
      <c r="K206" s="435" t="e">
        <f>'5'!#REF!</f>
        <v>#REF!</v>
      </c>
      <c r="L206" s="435" t="e">
        <f>'6'!#REF!</f>
        <v>#REF!</v>
      </c>
      <c r="M206" s="435" t="e">
        <f>'7'!#REF!</f>
        <v>#REF!</v>
      </c>
      <c r="N206" s="435" t="e">
        <f>'8'!#REF!</f>
        <v>#REF!</v>
      </c>
      <c r="O206" s="435" t="e">
        <f>'9'!#REF!</f>
        <v>#REF!</v>
      </c>
      <c r="P206" s="435" t="e">
        <f>'10'!#REF!</f>
        <v>#REF!</v>
      </c>
      <c r="Q206" s="435" t="e">
        <f>'11'!#REF!</f>
        <v>#REF!</v>
      </c>
      <c r="R206" s="435" t="e">
        <f>'12'!#REF!</f>
        <v>#REF!</v>
      </c>
      <c r="S206" s="435" t="e">
        <f>'13'!#REF!</f>
        <v>#REF!</v>
      </c>
      <c r="T206" s="435" t="e">
        <f>'14'!#REF!</f>
        <v>#REF!</v>
      </c>
      <c r="U206" s="435" t="e">
        <f>'15'!#REF!</f>
        <v>#REF!</v>
      </c>
      <c r="V206" s="435" t="e">
        <f>'16'!#REF!</f>
        <v>#REF!</v>
      </c>
      <c r="W206" s="435" t="e">
        <f>'17'!#REF!</f>
        <v>#REF!</v>
      </c>
      <c r="X206" s="435" t="e">
        <f>'18'!#REF!</f>
        <v>#REF!</v>
      </c>
      <c r="Y206" s="435" t="e">
        <f>'19'!#REF!</f>
        <v>#REF!</v>
      </c>
      <c r="Z206" s="435" t="e">
        <f>'20'!#REF!</f>
        <v>#REF!</v>
      </c>
      <c r="AA206" s="435" t="e">
        <f>'21'!#REF!</f>
        <v>#REF!</v>
      </c>
      <c r="AB206" s="435" t="e">
        <f>'22'!#REF!</f>
        <v>#REF!</v>
      </c>
      <c r="AC206" s="435" t="e">
        <f>'23'!#REF!</f>
        <v>#REF!</v>
      </c>
      <c r="AD206" s="435" t="e">
        <f>'24'!#REF!</f>
        <v>#REF!</v>
      </c>
      <c r="AE206" s="435" t="e">
        <f>'25'!#REF!</f>
        <v>#REF!</v>
      </c>
      <c r="AF206" s="166"/>
      <c r="AG206" s="90"/>
    </row>
    <row r="207" spans="2:33" x14ac:dyDescent="0.2">
      <c r="B207" s="86"/>
      <c r="C207" s="160"/>
      <c r="D207" s="828"/>
      <c r="E207" s="829"/>
      <c r="F207" s="241"/>
      <c r="G207" s="435" t="e">
        <f>'1'!#REF!</f>
        <v>#REF!</v>
      </c>
      <c r="H207" s="435" t="e">
        <f>'2'!#REF!</f>
        <v>#REF!</v>
      </c>
      <c r="I207" s="435" t="e">
        <f>'3'!#REF!</f>
        <v>#REF!</v>
      </c>
      <c r="J207" s="435" t="e">
        <f>'4'!#REF!</f>
        <v>#REF!</v>
      </c>
      <c r="K207" s="435" t="e">
        <f>'5'!#REF!</f>
        <v>#REF!</v>
      </c>
      <c r="L207" s="435" t="e">
        <f>'6'!#REF!</f>
        <v>#REF!</v>
      </c>
      <c r="M207" s="435" t="e">
        <f>'7'!#REF!</f>
        <v>#REF!</v>
      </c>
      <c r="N207" s="435" t="e">
        <f>'8'!#REF!</f>
        <v>#REF!</v>
      </c>
      <c r="O207" s="435" t="e">
        <f>'9'!#REF!</f>
        <v>#REF!</v>
      </c>
      <c r="P207" s="435" t="e">
        <f>'10'!#REF!</f>
        <v>#REF!</v>
      </c>
      <c r="Q207" s="435" t="e">
        <f>'11'!#REF!</f>
        <v>#REF!</v>
      </c>
      <c r="R207" s="435" t="e">
        <f>'12'!#REF!</f>
        <v>#REF!</v>
      </c>
      <c r="S207" s="435" t="e">
        <f>'13'!#REF!</f>
        <v>#REF!</v>
      </c>
      <c r="T207" s="435" t="e">
        <f>'14'!#REF!</f>
        <v>#REF!</v>
      </c>
      <c r="U207" s="435" t="e">
        <f>'15'!#REF!</f>
        <v>#REF!</v>
      </c>
      <c r="V207" s="435" t="e">
        <f>'16'!#REF!</f>
        <v>#REF!</v>
      </c>
      <c r="W207" s="435" t="e">
        <f>'17'!#REF!</f>
        <v>#REF!</v>
      </c>
      <c r="X207" s="435" t="e">
        <f>'18'!#REF!</f>
        <v>#REF!</v>
      </c>
      <c r="Y207" s="435" t="e">
        <f>'19'!#REF!</f>
        <v>#REF!</v>
      </c>
      <c r="Z207" s="435" t="e">
        <f>'20'!#REF!</f>
        <v>#REF!</v>
      </c>
      <c r="AA207" s="435" t="e">
        <f>'21'!#REF!</f>
        <v>#REF!</v>
      </c>
      <c r="AB207" s="435" t="e">
        <f>'22'!#REF!</f>
        <v>#REF!</v>
      </c>
      <c r="AC207" s="435" t="e">
        <f>'23'!#REF!</f>
        <v>#REF!</v>
      </c>
      <c r="AD207" s="435" t="e">
        <f>'24'!#REF!</f>
        <v>#REF!</v>
      </c>
      <c r="AE207" s="435" t="e">
        <f>'25'!#REF!</f>
        <v>#REF!</v>
      </c>
      <c r="AF207" s="166"/>
      <c r="AG207" s="90"/>
    </row>
    <row r="208" spans="2:33" x14ac:dyDescent="0.2">
      <c r="B208" s="86"/>
      <c r="C208" s="160"/>
      <c r="D208" s="828"/>
      <c r="E208" s="829"/>
      <c r="F208" s="241"/>
      <c r="G208" s="435" t="e">
        <f>'1'!#REF!</f>
        <v>#REF!</v>
      </c>
      <c r="H208" s="435" t="e">
        <f>'2'!#REF!</f>
        <v>#REF!</v>
      </c>
      <c r="I208" s="435" t="e">
        <f>'3'!#REF!</f>
        <v>#REF!</v>
      </c>
      <c r="J208" s="435" t="e">
        <f>'4'!#REF!</f>
        <v>#REF!</v>
      </c>
      <c r="K208" s="435" t="e">
        <f>'5'!#REF!</f>
        <v>#REF!</v>
      </c>
      <c r="L208" s="435" t="e">
        <f>'6'!#REF!</f>
        <v>#REF!</v>
      </c>
      <c r="M208" s="435" t="e">
        <f>'7'!#REF!</f>
        <v>#REF!</v>
      </c>
      <c r="N208" s="435" t="e">
        <f>'8'!#REF!</f>
        <v>#REF!</v>
      </c>
      <c r="O208" s="435" t="e">
        <f>'9'!#REF!</f>
        <v>#REF!</v>
      </c>
      <c r="P208" s="435" t="e">
        <f>'10'!#REF!</f>
        <v>#REF!</v>
      </c>
      <c r="Q208" s="435" t="e">
        <f>'11'!#REF!</f>
        <v>#REF!</v>
      </c>
      <c r="R208" s="435" t="e">
        <f>'12'!#REF!</f>
        <v>#REF!</v>
      </c>
      <c r="S208" s="435" t="e">
        <f>'13'!#REF!</f>
        <v>#REF!</v>
      </c>
      <c r="T208" s="435" t="e">
        <f>'14'!#REF!</f>
        <v>#REF!</v>
      </c>
      <c r="U208" s="435" t="e">
        <f>'15'!#REF!</f>
        <v>#REF!</v>
      </c>
      <c r="V208" s="435" t="e">
        <f>'16'!#REF!</f>
        <v>#REF!</v>
      </c>
      <c r="W208" s="435" t="e">
        <f>'17'!#REF!</f>
        <v>#REF!</v>
      </c>
      <c r="X208" s="435" t="e">
        <f>'18'!#REF!</f>
        <v>#REF!</v>
      </c>
      <c r="Y208" s="435" t="e">
        <f>'19'!#REF!</f>
        <v>#REF!</v>
      </c>
      <c r="Z208" s="435" t="e">
        <f>'20'!#REF!</f>
        <v>#REF!</v>
      </c>
      <c r="AA208" s="435" t="e">
        <f>'21'!#REF!</f>
        <v>#REF!</v>
      </c>
      <c r="AB208" s="435" t="e">
        <f>'22'!#REF!</f>
        <v>#REF!</v>
      </c>
      <c r="AC208" s="435" t="e">
        <f>'23'!#REF!</f>
        <v>#REF!</v>
      </c>
      <c r="AD208" s="435" t="e">
        <f>'24'!#REF!</f>
        <v>#REF!</v>
      </c>
      <c r="AE208" s="435" t="e">
        <f>'25'!#REF!</f>
        <v>#REF!</v>
      </c>
      <c r="AF208" s="166"/>
      <c r="AG208" s="90"/>
    </row>
    <row r="209" spans="2:33" x14ac:dyDescent="0.2">
      <c r="B209" s="86"/>
      <c r="C209" s="160"/>
      <c r="D209" s="241"/>
      <c r="E209" s="241"/>
      <c r="F209" s="241"/>
      <c r="G209" s="203"/>
      <c r="H209" s="203"/>
      <c r="I209" s="203"/>
      <c r="J209" s="203"/>
      <c r="K209" s="203"/>
      <c r="L209" s="203"/>
      <c r="M209" s="203"/>
      <c r="N209" s="203"/>
      <c r="O209" s="203"/>
      <c r="P209" s="203"/>
      <c r="Q209" s="203"/>
      <c r="R209" s="203"/>
      <c r="S209" s="203"/>
      <c r="T209" s="203"/>
      <c r="U209" s="203"/>
      <c r="V209" s="203"/>
      <c r="W209" s="203"/>
      <c r="X209" s="203"/>
      <c r="Y209" s="203"/>
      <c r="Z209" s="203"/>
      <c r="AA209" s="203"/>
      <c r="AB209" s="203"/>
      <c r="AC209" s="203"/>
      <c r="AD209" s="203"/>
      <c r="AE209" s="203"/>
      <c r="AF209" s="166"/>
      <c r="AG209" s="90"/>
    </row>
    <row r="210" spans="2:33" s="74" customFormat="1" x14ac:dyDescent="0.2">
      <c r="B210" s="102"/>
      <c r="C210" s="181"/>
      <c r="D210" s="254" t="s">
        <v>171</v>
      </c>
      <c r="E210" s="254"/>
      <c r="F210" s="249"/>
      <c r="G210" s="276" t="e">
        <f>SUM(G199:G208)</f>
        <v>#REF!</v>
      </c>
      <c r="H210" s="276" t="e">
        <f t="shared" ref="H210:AE210" si="132">SUM(H199:H208)</f>
        <v>#REF!</v>
      </c>
      <c r="I210" s="276" t="e">
        <f t="shared" si="132"/>
        <v>#REF!</v>
      </c>
      <c r="J210" s="276" t="e">
        <f t="shared" si="132"/>
        <v>#REF!</v>
      </c>
      <c r="K210" s="276" t="e">
        <f t="shared" si="132"/>
        <v>#REF!</v>
      </c>
      <c r="L210" s="276" t="e">
        <f t="shared" si="132"/>
        <v>#REF!</v>
      </c>
      <c r="M210" s="276" t="e">
        <f t="shared" si="132"/>
        <v>#REF!</v>
      </c>
      <c r="N210" s="276" t="e">
        <f t="shared" si="132"/>
        <v>#REF!</v>
      </c>
      <c r="O210" s="276" t="e">
        <f t="shared" si="132"/>
        <v>#REF!</v>
      </c>
      <c r="P210" s="276" t="e">
        <f t="shared" si="132"/>
        <v>#REF!</v>
      </c>
      <c r="Q210" s="276" t="e">
        <f t="shared" si="132"/>
        <v>#REF!</v>
      </c>
      <c r="R210" s="276" t="e">
        <f t="shared" si="132"/>
        <v>#REF!</v>
      </c>
      <c r="S210" s="276" t="e">
        <f t="shared" si="132"/>
        <v>#REF!</v>
      </c>
      <c r="T210" s="276" t="e">
        <f t="shared" si="132"/>
        <v>#REF!</v>
      </c>
      <c r="U210" s="276" t="e">
        <f t="shared" si="132"/>
        <v>#REF!</v>
      </c>
      <c r="V210" s="276" t="e">
        <f t="shared" si="132"/>
        <v>#REF!</v>
      </c>
      <c r="W210" s="276" t="e">
        <f t="shared" si="132"/>
        <v>#REF!</v>
      </c>
      <c r="X210" s="276" t="e">
        <f t="shared" si="132"/>
        <v>#REF!</v>
      </c>
      <c r="Y210" s="276" t="e">
        <f t="shared" si="132"/>
        <v>#REF!</v>
      </c>
      <c r="Z210" s="276" t="e">
        <f t="shared" si="132"/>
        <v>#REF!</v>
      </c>
      <c r="AA210" s="276" t="e">
        <f t="shared" si="132"/>
        <v>#REF!</v>
      </c>
      <c r="AB210" s="276" t="e">
        <f t="shared" si="132"/>
        <v>#REF!</v>
      </c>
      <c r="AC210" s="276" t="e">
        <f t="shared" si="132"/>
        <v>#REF!</v>
      </c>
      <c r="AD210" s="276" t="e">
        <f t="shared" si="132"/>
        <v>#REF!</v>
      </c>
      <c r="AE210" s="276" t="e">
        <f t="shared" si="132"/>
        <v>#REF!</v>
      </c>
      <c r="AF210" s="215"/>
      <c r="AG210" s="103"/>
    </row>
    <row r="211" spans="2:33" x14ac:dyDescent="0.2">
      <c r="B211" s="86"/>
      <c r="C211" s="255"/>
      <c r="D211" s="196"/>
      <c r="E211" s="196"/>
      <c r="F211" s="235"/>
      <c r="G211" s="256"/>
      <c r="H211" s="256"/>
      <c r="I211" s="309"/>
      <c r="J211" s="309"/>
      <c r="K211" s="309"/>
      <c r="L211" s="309"/>
      <c r="M211" s="309"/>
      <c r="N211" s="309"/>
      <c r="O211" s="309"/>
      <c r="P211" s="309"/>
      <c r="Q211" s="309"/>
      <c r="R211" s="309"/>
      <c r="S211" s="309"/>
      <c r="T211" s="309"/>
      <c r="U211" s="309"/>
      <c r="V211" s="309"/>
      <c r="W211" s="309"/>
      <c r="X211" s="309"/>
      <c r="Y211" s="309"/>
      <c r="Z211" s="309"/>
      <c r="AA211" s="309"/>
      <c r="AB211" s="309"/>
      <c r="AC211" s="309"/>
      <c r="AD211" s="309"/>
      <c r="AE211" s="309"/>
      <c r="AF211" s="197"/>
      <c r="AG211" s="90"/>
    </row>
    <row r="212" spans="2:33" x14ac:dyDescent="0.2">
      <c r="B212" s="86"/>
      <c r="C212" s="105"/>
      <c r="D212" s="95"/>
      <c r="E212" s="95"/>
      <c r="F212" s="87"/>
      <c r="G212" s="127"/>
      <c r="H212" s="127"/>
      <c r="I212" s="127"/>
      <c r="J212" s="127"/>
      <c r="K212" s="127"/>
      <c r="L212" s="127"/>
      <c r="M212" s="127"/>
      <c r="N212" s="127"/>
      <c r="O212" s="127"/>
      <c r="P212" s="127"/>
      <c r="Q212" s="127"/>
      <c r="R212" s="127"/>
      <c r="S212" s="127"/>
      <c r="T212" s="127"/>
      <c r="U212" s="127"/>
      <c r="V212" s="127"/>
      <c r="W212" s="127"/>
      <c r="X212" s="127"/>
      <c r="Y212" s="127"/>
      <c r="Z212" s="127"/>
      <c r="AA212" s="127"/>
      <c r="AB212" s="127"/>
      <c r="AC212" s="127"/>
      <c r="AD212" s="127"/>
      <c r="AE212" s="127"/>
      <c r="AF212" s="87"/>
      <c r="AG212" s="90"/>
    </row>
    <row r="213" spans="2:33" x14ac:dyDescent="0.2">
      <c r="B213" s="86"/>
      <c r="C213" s="257"/>
      <c r="D213" s="199"/>
      <c r="E213" s="199"/>
      <c r="F213" s="157"/>
      <c r="G213" s="258"/>
      <c r="H213" s="258"/>
      <c r="I213" s="310"/>
      <c r="J213" s="310"/>
      <c r="K213" s="310"/>
      <c r="L213" s="310"/>
      <c r="M213" s="310"/>
      <c r="N213" s="310"/>
      <c r="O213" s="310"/>
      <c r="P213" s="310"/>
      <c r="Q213" s="310"/>
      <c r="R213" s="310"/>
      <c r="S213" s="310"/>
      <c r="T213" s="310"/>
      <c r="U213" s="310"/>
      <c r="V213" s="310"/>
      <c r="W213" s="310"/>
      <c r="X213" s="310"/>
      <c r="Y213" s="310"/>
      <c r="Z213" s="310"/>
      <c r="AA213" s="310"/>
      <c r="AB213" s="310"/>
      <c r="AC213" s="310"/>
      <c r="AD213" s="310"/>
      <c r="AE213" s="310"/>
      <c r="AF213" s="201"/>
      <c r="AG213" s="90"/>
    </row>
    <row r="214" spans="2:33" s="71" customFormat="1" x14ac:dyDescent="0.2">
      <c r="B214" s="131"/>
      <c r="C214" s="250"/>
      <c r="D214" s="268" t="s">
        <v>217</v>
      </c>
      <c r="E214" s="268"/>
      <c r="F214" s="251"/>
      <c r="G214" s="436"/>
      <c r="H214" s="436"/>
      <c r="I214" s="437"/>
      <c r="J214" s="437"/>
      <c r="K214" s="437"/>
      <c r="L214" s="437"/>
      <c r="M214" s="437"/>
      <c r="N214" s="437"/>
      <c r="O214" s="437"/>
      <c r="P214" s="437"/>
      <c r="Q214" s="437"/>
      <c r="R214" s="437"/>
      <c r="S214" s="437"/>
      <c r="T214" s="437"/>
      <c r="U214" s="437"/>
      <c r="V214" s="437"/>
      <c r="W214" s="437"/>
      <c r="X214" s="437"/>
      <c r="Y214" s="437"/>
      <c r="Z214" s="437"/>
      <c r="AA214" s="437"/>
      <c r="AB214" s="437"/>
      <c r="AC214" s="437"/>
      <c r="AD214" s="437"/>
      <c r="AE214" s="437"/>
      <c r="AF214" s="252"/>
      <c r="AG214" s="132"/>
    </row>
    <row r="215" spans="2:33" x14ac:dyDescent="0.2">
      <c r="B215" s="86"/>
      <c r="C215" s="160"/>
      <c r="D215" s="161"/>
      <c r="E215" s="161"/>
      <c r="F215" s="241"/>
      <c r="G215" s="203"/>
      <c r="H215" s="203"/>
      <c r="I215" s="208"/>
      <c r="J215" s="208"/>
      <c r="K215" s="208"/>
      <c r="L215" s="208"/>
      <c r="M215" s="208"/>
      <c r="N215" s="208"/>
      <c r="O215" s="208"/>
      <c r="P215" s="208"/>
      <c r="Q215" s="208"/>
      <c r="R215" s="208"/>
      <c r="S215" s="208"/>
      <c r="T215" s="208"/>
      <c r="U215" s="208"/>
      <c r="V215" s="208"/>
      <c r="W215" s="208"/>
      <c r="X215" s="208"/>
      <c r="Y215" s="208"/>
      <c r="Z215" s="208"/>
      <c r="AA215" s="208"/>
      <c r="AB215" s="208"/>
      <c r="AC215" s="208"/>
      <c r="AD215" s="208"/>
      <c r="AE215" s="208"/>
      <c r="AF215" s="166"/>
      <c r="AG215" s="90"/>
    </row>
    <row r="216" spans="2:33" x14ac:dyDescent="0.2">
      <c r="B216" s="86"/>
      <c r="C216" s="160"/>
      <c r="D216" s="438" t="s">
        <v>195</v>
      </c>
      <c r="E216" s="438"/>
      <c r="F216" s="241"/>
      <c r="G216" s="435" t="e">
        <f>'1'!#REF!</f>
        <v>#REF!</v>
      </c>
      <c r="H216" s="435" t="e">
        <f>'2'!#REF!</f>
        <v>#REF!</v>
      </c>
      <c r="I216" s="435" t="e">
        <f>'3'!#REF!</f>
        <v>#REF!</v>
      </c>
      <c r="J216" s="435" t="e">
        <f>'4'!#REF!</f>
        <v>#REF!</v>
      </c>
      <c r="K216" s="435" t="e">
        <f>'5'!#REF!</f>
        <v>#REF!</v>
      </c>
      <c r="L216" s="435" t="e">
        <f>'6'!#REF!</f>
        <v>#REF!</v>
      </c>
      <c r="M216" s="435" t="e">
        <f>'7'!#REF!</f>
        <v>#REF!</v>
      </c>
      <c r="N216" s="435" t="e">
        <f>'8'!#REF!</f>
        <v>#REF!</v>
      </c>
      <c r="O216" s="435" t="e">
        <f>'9'!#REF!</f>
        <v>#REF!</v>
      </c>
      <c r="P216" s="435" t="e">
        <f>'10'!#REF!</f>
        <v>#REF!</v>
      </c>
      <c r="Q216" s="435" t="e">
        <f>'11'!#REF!</f>
        <v>#REF!</v>
      </c>
      <c r="R216" s="435" t="e">
        <f>'12'!#REF!</f>
        <v>#REF!</v>
      </c>
      <c r="S216" s="435" t="e">
        <f>'13'!#REF!</f>
        <v>#REF!</v>
      </c>
      <c r="T216" s="435" t="e">
        <f>'14'!#REF!</f>
        <v>#REF!</v>
      </c>
      <c r="U216" s="435" t="e">
        <f>'15'!#REF!</f>
        <v>#REF!</v>
      </c>
      <c r="V216" s="435" t="e">
        <f>'16'!#REF!</f>
        <v>#REF!</v>
      </c>
      <c r="W216" s="435" t="e">
        <f>'17'!#REF!</f>
        <v>#REF!</v>
      </c>
      <c r="X216" s="435" t="e">
        <f>'18'!#REF!</f>
        <v>#REF!</v>
      </c>
      <c r="Y216" s="435" t="e">
        <f>'19'!#REF!</f>
        <v>#REF!</v>
      </c>
      <c r="Z216" s="435" t="e">
        <f>'20'!#REF!</f>
        <v>#REF!</v>
      </c>
      <c r="AA216" s="435" t="e">
        <f>'21'!#REF!</f>
        <v>#REF!</v>
      </c>
      <c r="AB216" s="435" t="e">
        <f>'22'!#REF!</f>
        <v>#REF!</v>
      </c>
      <c r="AC216" s="435" t="e">
        <f>'23'!#REF!</f>
        <v>#REF!</v>
      </c>
      <c r="AD216" s="435" t="e">
        <f>'24'!#REF!</f>
        <v>#REF!</v>
      </c>
      <c r="AE216" s="435" t="e">
        <f>'25'!#REF!</f>
        <v>#REF!</v>
      </c>
      <c r="AF216" s="166"/>
      <c r="AG216" s="90"/>
    </row>
    <row r="217" spans="2:33" x14ac:dyDescent="0.2">
      <c r="B217" s="86"/>
      <c r="C217" s="160"/>
      <c r="D217" s="438" t="s">
        <v>196</v>
      </c>
      <c r="E217" s="438"/>
      <c r="F217" s="241"/>
      <c r="G217" s="435" t="e">
        <f>'1'!#REF!</f>
        <v>#REF!</v>
      </c>
      <c r="H217" s="435" t="e">
        <f>'2'!#REF!</f>
        <v>#REF!</v>
      </c>
      <c r="I217" s="435" t="e">
        <f>'3'!#REF!</f>
        <v>#REF!</v>
      </c>
      <c r="J217" s="435" t="e">
        <f>'4'!#REF!</f>
        <v>#REF!</v>
      </c>
      <c r="K217" s="435" t="e">
        <f>'5'!#REF!</f>
        <v>#REF!</v>
      </c>
      <c r="L217" s="435" t="e">
        <f>'6'!#REF!</f>
        <v>#REF!</v>
      </c>
      <c r="M217" s="435" t="e">
        <f>'7'!#REF!</f>
        <v>#REF!</v>
      </c>
      <c r="N217" s="435" t="e">
        <f>'8'!#REF!</f>
        <v>#REF!</v>
      </c>
      <c r="O217" s="435" t="e">
        <f>'9'!#REF!</f>
        <v>#REF!</v>
      </c>
      <c r="P217" s="435" t="e">
        <f>'10'!#REF!</f>
        <v>#REF!</v>
      </c>
      <c r="Q217" s="435" t="e">
        <f>'11'!#REF!</f>
        <v>#REF!</v>
      </c>
      <c r="R217" s="435" t="e">
        <f>'12'!#REF!</f>
        <v>#REF!</v>
      </c>
      <c r="S217" s="435" t="e">
        <f>'13'!#REF!</f>
        <v>#REF!</v>
      </c>
      <c r="T217" s="435" t="e">
        <f>'14'!#REF!</f>
        <v>#REF!</v>
      </c>
      <c r="U217" s="435" t="e">
        <f>'15'!#REF!</f>
        <v>#REF!</v>
      </c>
      <c r="V217" s="435" t="e">
        <f>'16'!#REF!</f>
        <v>#REF!</v>
      </c>
      <c r="W217" s="435" t="e">
        <f>'17'!#REF!</f>
        <v>#REF!</v>
      </c>
      <c r="X217" s="435" t="e">
        <f>'18'!#REF!</f>
        <v>#REF!</v>
      </c>
      <c r="Y217" s="435" t="e">
        <f>'19'!#REF!</f>
        <v>#REF!</v>
      </c>
      <c r="Z217" s="435" t="e">
        <f>'20'!#REF!</f>
        <v>#REF!</v>
      </c>
      <c r="AA217" s="435" t="e">
        <f>'21'!#REF!</f>
        <v>#REF!</v>
      </c>
      <c r="AB217" s="435" t="e">
        <f>'22'!#REF!</f>
        <v>#REF!</v>
      </c>
      <c r="AC217" s="435" t="e">
        <f>'23'!#REF!</f>
        <v>#REF!</v>
      </c>
      <c r="AD217" s="435" t="e">
        <f>'24'!#REF!</f>
        <v>#REF!</v>
      </c>
      <c r="AE217" s="435" t="e">
        <f>'25'!#REF!</f>
        <v>#REF!</v>
      </c>
      <c r="AF217" s="166"/>
      <c r="AG217" s="90"/>
    </row>
    <row r="218" spans="2:33" x14ac:dyDescent="0.2">
      <c r="B218" s="86"/>
      <c r="C218" s="160"/>
      <c r="D218" s="438" t="s">
        <v>197</v>
      </c>
      <c r="E218" s="438"/>
      <c r="F218" s="241"/>
      <c r="G218" s="435" t="e">
        <f>'1'!#REF!</f>
        <v>#REF!</v>
      </c>
      <c r="H218" s="435" t="e">
        <f>'2'!#REF!</f>
        <v>#REF!</v>
      </c>
      <c r="I218" s="435" t="e">
        <f>'3'!#REF!</f>
        <v>#REF!</v>
      </c>
      <c r="J218" s="435" t="e">
        <f>'4'!#REF!</f>
        <v>#REF!</v>
      </c>
      <c r="K218" s="435" t="e">
        <f>'5'!#REF!</f>
        <v>#REF!</v>
      </c>
      <c r="L218" s="435" t="e">
        <f>'6'!#REF!</f>
        <v>#REF!</v>
      </c>
      <c r="M218" s="435" t="e">
        <f>'7'!#REF!</f>
        <v>#REF!</v>
      </c>
      <c r="N218" s="435" t="e">
        <f>'8'!#REF!</f>
        <v>#REF!</v>
      </c>
      <c r="O218" s="435" t="e">
        <f>'9'!#REF!</f>
        <v>#REF!</v>
      </c>
      <c r="P218" s="435" t="e">
        <f>'10'!#REF!</f>
        <v>#REF!</v>
      </c>
      <c r="Q218" s="435" t="e">
        <f>'11'!#REF!</f>
        <v>#REF!</v>
      </c>
      <c r="R218" s="435" t="e">
        <f>'12'!#REF!</f>
        <v>#REF!</v>
      </c>
      <c r="S218" s="435" t="e">
        <f>'13'!#REF!</f>
        <v>#REF!</v>
      </c>
      <c r="T218" s="435" t="e">
        <f>'14'!#REF!</f>
        <v>#REF!</v>
      </c>
      <c r="U218" s="435" t="e">
        <f>'15'!#REF!</f>
        <v>#REF!</v>
      </c>
      <c r="V218" s="435" t="e">
        <f>'16'!#REF!</f>
        <v>#REF!</v>
      </c>
      <c r="W218" s="435" t="e">
        <f>'17'!#REF!</f>
        <v>#REF!</v>
      </c>
      <c r="X218" s="435" t="e">
        <f>'18'!#REF!</f>
        <v>#REF!</v>
      </c>
      <c r="Y218" s="435" t="e">
        <f>'19'!#REF!</f>
        <v>#REF!</v>
      </c>
      <c r="Z218" s="435" t="e">
        <f>'20'!#REF!</f>
        <v>#REF!</v>
      </c>
      <c r="AA218" s="435" t="e">
        <f>'21'!#REF!</f>
        <v>#REF!</v>
      </c>
      <c r="AB218" s="435" t="e">
        <f>'22'!#REF!</f>
        <v>#REF!</v>
      </c>
      <c r="AC218" s="435" t="e">
        <f>'23'!#REF!</f>
        <v>#REF!</v>
      </c>
      <c r="AD218" s="435" t="e">
        <f>'24'!#REF!</f>
        <v>#REF!</v>
      </c>
      <c r="AE218" s="435" t="e">
        <f>'25'!#REF!</f>
        <v>#REF!</v>
      </c>
      <c r="AF218" s="166"/>
      <c r="AG218" s="90"/>
    </row>
    <row r="219" spans="2:33" x14ac:dyDescent="0.2">
      <c r="B219" s="86"/>
      <c r="C219" s="160"/>
      <c r="D219" s="438" t="s">
        <v>198</v>
      </c>
      <c r="E219" s="438"/>
      <c r="F219" s="241"/>
      <c r="G219" s="435" t="e">
        <f>'1'!#REF!</f>
        <v>#REF!</v>
      </c>
      <c r="H219" s="435" t="e">
        <f>'2'!#REF!</f>
        <v>#REF!</v>
      </c>
      <c r="I219" s="435" t="e">
        <f>'3'!#REF!</f>
        <v>#REF!</v>
      </c>
      <c r="J219" s="435" t="e">
        <f>'4'!#REF!</f>
        <v>#REF!</v>
      </c>
      <c r="K219" s="435" t="e">
        <f>'5'!#REF!</f>
        <v>#REF!</v>
      </c>
      <c r="L219" s="435" t="e">
        <f>'6'!#REF!</f>
        <v>#REF!</v>
      </c>
      <c r="M219" s="435" t="e">
        <f>'7'!#REF!</f>
        <v>#REF!</v>
      </c>
      <c r="N219" s="435" t="e">
        <f>'8'!#REF!</f>
        <v>#REF!</v>
      </c>
      <c r="O219" s="435" t="e">
        <f>'9'!#REF!</f>
        <v>#REF!</v>
      </c>
      <c r="P219" s="435" t="e">
        <f>'10'!#REF!</f>
        <v>#REF!</v>
      </c>
      <c r="Q219" s="435" t="e">
        <f>'11'!#REF!</f>
        <v>#REF!</v>
      </c>
      <c r="R219" s="435" t="e">
        <f>'12'!#REF!</f>
        <v>#REF!</v>
      </c>
      <c r="S219" s="435" t="e">
        <f>'13'!#REF!</f>
        <v>#REF!</v>
      </c>
      <c r="T219" s="435" t="e">
        <f>'14'!#REF!</f>
        <v>#REF!</v>
      </c>
      <c r="U219" s="435" t="e">
        <f>'15'!#REF!</f>
        <v>#REF!</v>
      </c>
      <c r="V219" s="435" t="e">
        <f>'16'!#REF!</f>
        <v>#REF!</v>
      </c>
      <c r="W219" s="435" t="e">
        <f>'17'!#REF!</f>
        <v>#REF!</v>
      </c>
      <c r="X219" s="435" t="e">
        <f>'18'!#REF!</f>
        <v>#REF!</v>
      </c>
      <c r="Y219" s="435" t="e">
        <f>'19'!#REF!</f>
        <v>#REF!</v>
      </c>
      <c r="Z219" s="435" t="e">
        <f>'20'!#REF!</f>
        <v>#REF!</v>
      </c>
      <c r="AA219" s="435" t="e">
        <f>'21'!#REF!</f>
        <v>#REF!</v>
      </c>
      <c r="AB219" s="435" t="e">
        <f>'22'!#REF!</f>
        <v>#REF!</v>
      </c>
      <c r="AC219" s="435" t="e">
        <f>'23'!#REF!</f>
        <v>#REF!</v>
      </c>
      <c r="AD219" s="435" t="e">
        <f>'24'!#REF!</f>
        <v>#REF!</v>
      </c>
      <c r="AE219" s="435" t="e">
        <f>'25'!#REF!</f>
        <v>#REF!</v>
      </c>
      <c r="AF219" s="166"/>
      <c r="AG219" s="90"/>
    </row>
    <row r="220" spans="2:33" x14ac:dyDescent="0.2">
      <c r="B220" s="86"/>
      <c r="C220" s="160"/>
      <c r="D220" s="438" t="s">
        <v>199</v>
      </c>
      <c r="E220" s="438"/>
      <c r="F220" s="241"/>
      <c r="G220" s="435" t="e">
        <f>'1'!#REF!</f>
        <v>#REF!</v>
      </c>
      <c r="H220" s="435" t="e">
        <f>'2'!#REF!</f>
        <v>#REF!</v>
      </c>
      <c r="I220" s="435" t="e">
        <f>'3'!#REF!</f>
        <v>#REF!</v>
      </c>
      <c r="J220" s="435" t="e">
        <f>'4'!#REF!</f>
        <v>#REF!</v>
      </c>
      <c r="K220" s="435" t="e">
        <f>'5'!#REF!</f>
        <v>#REF!</v>
      </c>
      <c r="L220" s="435" t="e">
        <f>'6'!#REF!</f>
        <v>#REF!</v>
      </c>
      <c r="M220" s="435" t="e">
        <f>'7'!#REF!</f>
        <v>#REF!</v>
      </c>
      <c r="N220" s="435" t="e">
        <f>'8'!#REF!</f>
        <v>#REF!</v>
      </c>
      <c r="O220" s="435" t="e">
        <f>'9'!#REF!</f>
        <v>#REF!</v>
      </c>
      <c r="P220" s="435" t="e">
        <f>'10'!#REF!</f>
        <v>#REF!</v>
      </c>
      <c r="Q220" s="435" t="e">
        <f>'11'!#REF!</f>
        <v>#REF!</v>
      </c>
      <c r="R220" s="435" t="e">
        <f>'12'!#REF!</f>
        <v>#REF!</v>
      </c>
      <c r="S220" s="435" t="e">
        <f>'13'!#REF!</f>
        <v>#REF!</v>
      </c>
      <c r="T220" s="435" t="e">
        <f>'14'!#REF!</f>
        <v>#REF!</v>
      </c>
      <c r="U220" s="435" t="e">
        <f>'15'!#REF!</f>
        <v>#REF!</v>
      </c>
      <c r="V220" s="435" t="e">
        <f>'16'!#REF!</f>
        <v>#REF!</v>
      </c>
      <c r="W220" s="435" t="e">
        <f>'17'!#REF!</f>
        <v>#REF!</v>
      </c>
      <c r="X220" s="435" t="e">
        <f>'18'!#REF!</f>
        <v>#REF!</v>
      </c>
      <c r="Y220" s="435" t="e">
        <f>'19'!#REF!</f>
        <v>#REF!</v>
      </c>
      <c r="Z220" s="435" t="e">
        <f>'20'!#REF!</f>
        <v>#REF!</v>
      </c>
      <c r="AA220" s="435" t="e">
        <f>'21'!#REF!</f>
        <v>#REF!</v>
      </c>
      <c r="AB220" s="435" t="e">
        <f>'22'!#REF!</f>
        <v>#REF!</v>
      </c>
      <c r="AC220" s="435" t="e">
        <f>'23'!#REF!</f>
        <v>#REF!</v>
      </c>
      <c r="AD220" s="435" t="e">
        <f>'24'!#REF!</f>
        <v>#REF!</v>
      </c>
      <c r="AE220" s="435" t="e">
        <f>'25'!#REF!</f>
        <v>#REF!</v>
      </c>
      <c r="AF220" s="166"/>
      <c r="AG220" s="90"/>
    </row>
    <row r="221" spans="2:33" x14ac:dyDescent="0.2">
      <c r="B221" s="86"/>
      <c r="C221" s="160"/>
      <c r="D221" s="438" t="s">
        <v>200</v>
      </c>
      <c r="E221" s="438"/>
      <c r="F221" s="241"/>
      <c r="G221" s="435" t="e">
        <f>'1'!#REF!</f>
        <v>#REF!</v>
      </c>
      <c r="H221" s="435" t="e">
        <f>'2'!#REF!</f>
        <v>#REF!</v>
      </c>
      <c r="I221" s="435" t="e">
        <f>'3'!#REF!</f>
        <v>#REF!</v>
      </c>
      <c r="J221" s="435" t="e">
        <f>'4'!#REF!</f>
        <v>#REF!</v>
      </c>
      <c r="K221" s="435" t="e">
        <f>'5'!#REF!</f>
        <v>#REF!</v>
      </c>
      <c r="L221" s="435" t="e">
        <f>'6'!#REF!</f>
        <v>#REF!</v>
      </c>
      <c r="M221" s="435" t="e">
        <f>'7'!#REF!</f>
        <v>#REF!</v>
      </c>
      <c r="N221" s="435" t="e">
        <f>'8'!#REF!</f>
        <v>#REF!</v>
      </c>
      <c r="O221" s="435" t="e">
        <f>'9'!#REF!</f>
        <v>#REF!</v>
      </c>
      <c r="P221" s="435" t="e">
        <f>'10'!#REF!</f>
        <v>#REF!</v>
      </c>
      <c r="Q221" s="435" t="e">
        <f>'11'!#REF!</f>
        <v>#REF!</v>
      </c>
      <c r="R221" s="435" t="e">
        <f>'12'!#REF!</f>
        <v>#REF!</v>
      </c>
      <c r="S221" s="435" t="e">
        <f>'13'!#REF!</f>
        <v>#REF!</v>
      </c>
      <c r="T221" s="435" t="e">
        <f>'14'!#REF!</f>
        <v>#REF!</v>
      </c>
      <c r="U221" s="435" t="e">
        <f>'15'!#REF!</f>
        <v>#REF!</v>
      </c>
      <c r="V221" s="435" t="e">
        <f>'16'!#REF!</f>
        <v>#REF!</v>
      </c>
      <c r="W221" s="435" t="e">
        <f>'17'!#REF!</f>
        <v>#REF!</v>
      </c>
      <c r="X221" s="435" t="e">
        <f>'18'!#REF!</f>
        <v>#REF!</v>
      </c>
      <c r="Y221" s="435" t="e">
        <f>'19'!#REF!</f>
        <v>#REF!</v>
      </c>
      <c r="Z221" s="435" t="e">
        <f>'20'!#REF!</f>
        <v>#REF!</v>
      </c>
      <c r="AA221" s="435" t="e">
        <f>'21'!#REF!</f>
        <v>#REF!</v>
      </c>
      <c r="AB221" s="435" t="e">
        <f>'22'!#REF!</f>
        <v>#REF!</v>
      </c>
      <c r="AC221" s="435" t="e">
        <f>'23'!#REF!</f>
        <v>#REF!</v>
      </c>
      <c r="AD221" s="435" t="e">
        <f>'24'!#REF!</f>
        <v>#REF!</v>
      </c>
      <c r="AE221" s="435" t="e">
        <f>'25'!#REF!</f>
        <v>#REF!</v>
      </c>
      <c r="AF221" s="166"/>
      <c r="AG221" s="90"/>
    </row>
    <row r="222" spans="2:33" x14ac:dyDescent="0.2">
      <c r="B222" s="86"/>
      <c r="C222" s="160"/>
      <c r="D222" s="161"/>
      <c r="E222" s="161"/>
      <c r="F222" s="241"/>
      <c r="G222" s="203"/>
      <c r="H222" s="203"/>
      <c r="I222" s="203"/>
      <c r="J222" s="203"/>
      <c r="K222" s="203"/>
      <c r="L222" s="203"/>
      <c r="M222" s="203"/>
      <c r="N222" s="203"/>
      <c r="O222" s="203"/>
      <c r="P222" s="203"/>
      <c r="Q222" s="203"/>
      <c r="R222" s="203"/>
      <c r="S222" s="203"/>
      <c r="T222" s="203"/>
      <c r="U222" s="203"/>
      <c r="V222" s="203"/>
      <c r="W222" s="203"/>
      <c r="X222" s="203"/>
      <c r="Y222" s="203"/>
      <c r="Z222" s="203"/>
      <c r="AA222" s="203"/>
      <c r="AB222" s="203"/>
      <c r="AC222" s="203"/>
      <c r="AD222" s="203"/>
      <c r="AE222" s="203"/>
      <c r="AF222" s="166"/>
      <c r="AG222" s="90"/>
    </row>
    <row r="223" spans="2:33" s="74" customFormat="1" x14ac:dyDescent="0.2">
      <c r="B223" s="102"/>
      <c r="C223" s="181"/>
      <c r="D223" s="254" t="s">
        <v>171</v>
      </c>
      <c r="E223" s="254"/>
      <c r="F223" s="249"/>
      <c r="G223" s="276" t="e">
        <f>SUM(G216:G221)</f>
        <v>#REF!</v>
      </c>
      <c r="H223" s="276" t="e">
        <f t="shared" ref="H223:AE223" si="133">SUM(H216:H221)</f>
        <v>#REF!</v>
      </c>
      <c r="I223" s="276" t="e">
        <f t="shared" si="133"/>
        <v>#REF!</v>
      </c>
      <c r="J223" s="276" t="e">
        <f t="shared" si="133"/>
        <v>#REF!</v>
      </c>
      <c r="K223" s="276" t="e">
        <f t="shared" si="133"/>
        <v>#REF!</v>
      </c>
      <c r="L223" s="276" t="e">
        <f t="shared" si="133"/>
        <v>#REF!</v>
      </c>
      <c r="M223" s="276" t="e">
        <f t="shared" si="133"/>
        <v>#REF!</v>
      </c>
      <c r="N223" s="276" t="e">
        <f t="shared" si="133"/>
        <v>#REF!</v>
      </c>
      <c r="O223" s="276" t="e">
        <f t="shared" si="133"/>
        <v>#REF!</v>
      </c>
      <c r="P223" s="276" t="e">
        <f t="shared" si="133"/>
        <v>#REF!</v>
      </c>
      <c r="Q223" s="276" t="e">
        <f t="shared" si="133"/>
        <v>#REF!</v>
      </c>
      <c r="R223" s="276" t="e">
        <f t="shared" si="133"/>
        <v>#REF!</v>
      </c>
      <c r="S223" s="276" t="e">
        <f t="shared" si="133"/>
        <v>#REF!</v>
      </c>
      <c r="T223" s="276" t="e">
        <f t="shared" si="133"/>
        <v>#REF!</v>
      </c>
      <c r="U223" s="276" t="e">
        <f t="shared" si="133"/>
        <v>#REF!</v>
      </c>
      <c r="V223" s="276" t="e">
        <f t="shared" si="133"/>
        <v>#REF!</v>
      </c>
      <c r="W223" s="276" t="e">
        <f t="shared" si="133"/>
        <v>#REF!</v>
      </c>
      <c r="X223" s="276" t="e">
        <f t="shared" si="133"/>
        <v>#REF!</v>
      </c>
      <c r="Y223" s="276" t="e">
        <f t="shared" si="133"/>
        <v>#REF!</v>
      </c>
      <c r="Z223" s="276" t="e">
        <f t="shared" si="133"/>
        <v>#REF!</v>
      </c>
      <c r="AA223" s="276" t="e">
        <f t="shared" si="133"/>
        <v>#REF!</v>
      </c>
      <c r="AB223" s="276" t="e">
        <f t="shared" si="133"/>
        <v>#REF!</v>
      </c>
      <c r="AC223" s="276" t="e">
        <f t="shared" si="133"/>
        <v>#REF!</v>
      </c>
      <c r="AD223" s="276" t="e">
        <f t="shared" si="133"/>
        <v>#REF!</v>
      </c>
      <c r="AE223" s="276" t="e">
        <f t="shared" si="133"/>
        <v>#REF!</v>
      </c>
      <c r="AF223" s="215"/>
      <c r="AG223" s="103"/>
    </row>
    <row r="224" spans="2:33" x14ac:dyDescent="0.2">
      <c r="B224" s="86"/>
      <c r="C224" s="255"/>
      <c r="D224" s="196"/>
      <c r="E224" s="196"/>
      <c r="F224" s="235"/>
      <c r="G224" s="256"/>
      <c r="H224" s="256"/>
      <c r="I224" s="256"/>
      <c r="J224" s="256"/>
      <c r="K224" s="256"/>
      <c r="L224" s="256"/>
      <c r="M224" s="256"/>
      <c r="N224" s="256"/>
      <c r="O224" s="256"/>
      <c r="P224" s="256"/>
      <c r="Q224" s="256"/>
      <c r="R224" s="256"/>
      <c r="S224" s="256"/>
      <c r="T224" s="256"/>
      <c r="U224" s="256"/>
      <c r="V224" s="256"/>
      <c r="W224" s="256"/>
      <c r="X224" s="256"/>
      <c r="Y224" s="256"/>
      <c r="Z224" s="256"/>
      <c r="AA224" s="256"/>
      <c r="AB224" s="256"/>
      <c r="AC224" s="256"/>
      <c r="AD224" s="256"/>
      <c r="AE224" s="256"/>
      <c r="AF224" s="197"/>
      <c r="AG224" s="90"/>
    </row>
    <row r="225" spans="2:33" x14ac:dyDescent="0.2">
      <c r="B225" s="86"/>
      <c r="C225" s="105"/>
      <c r="D225" s="95"/>
      <c r="E225" s="95"/>
      <c r="F225" s="87"/>
      <c r="G225" s="127"/>
      <c r="H225" s="127"/>
      <c r="I225" s="127"/>
      <c r="J225" s="127"/>
      <c r="K225" s="127"/>
      <c r="L225" s="127"/>
      <c r="M225" s="127"/>
      <c r="N225" s="127"/>
      <c r="O225" s="127"/>
      <c r="P225" s="127"/>
      <c r="Q225" s="127"/>
      <c r="R225" s="127"/>
      <c r="S225" s="127"/>
      <c r="T225" s="127"/>
      <c r="U225" s="127"/>
      <c r="V225" s="127"/>
      <c r="W225" s="127"/>
      <c r="X225" s="127"/>
      <c r="Y225" s="127"/>
      <c r="Z225" s="127"/>
      <c r="AA225" s="127"/>
      <c r="AB225" s="127"/>
      <c r="AC225" s="127"/>
      <c r="AD225" s="127"/>
      <c r="AE225" s="127"/>
      <c r="AF225" s="87"/>
      <c r="AG225" s="90"/>
    </row>
    <row r="226" spans="2:33" x14ac:dyDescent="0.2">
      <c r="B226" s="86"/>
      <c r="C226" s="257"/>
      <c r="D226" s="199"/>
      <c r="E226" s="199"/>
      <c r="F226" s="157"/>
      <c r="G226" s="258"/>
      <c r="H226" s="258"/>
      <c r="I226" s="258"/>
      <c r="J226" s="258"/>
      <c r="K226" s="258"/>
      <c r="L226" s="258"/>
      <c r="M226" s="258"/>
      <c r="N226" s="258"/>
      <c r="O226" s="258"/>
      <c r="P226" s="258"/>
      <c r="Q226" s="258"/>
      <c r="R226" s="258"/>
      <c r="S226" s="258"/>
      <c r="T226" s="258"/>
      <c r="U226" s="258"/>
      <c r="V226" s="258"/>
      <c r="W226" s="258"/>
      <c r="X226" s="258"/>
      <c r="Y226" s="258"/>
      <c r="Z226" s="258"/>
      <c r="AA226" s="258"/>
      <c r="AB226" s="258"/>
      <c r="AC226" s="258"/>
      <c r="AD226" s="258"/>
      <c r="AE226" s="258"/>
      <c r="AF226" s="201"/>
      <c r="AG226" s="90"/>
    </row>
    <row r="227" spans="2:33" x14ac:dyDescent="0.2">
      <c r="B227" s="86"/>
      <c r="C227" s="183"/>
      <c r="D227" s="175" t="s">
        <v>172</v>
      </c>
      <c r="E227" s="175"/>
      <c r="F227" s="162"/>
      <c r="G227" s="321" t="e">
        <f t="shared" ref="G227:AE227" si="134">G193+G210+G223</f>
        <v>#REF!</v>
      </c>
      <c r="H227" s="321" t="e">
        <f t="shared" si="134"/>
        <v>#REF!</v>
      </c>
      <c r="I227" s="321" t="e">
        <f t="shared" si="134"/>
        <v>#REF!</v>
      </c>
      <c r="J227" s="321" t="e">
        <f t="shared" si="134"/>
        <v>#REF!</v>
      </c>
      <c r="K227" s="321" t="e">
        <f t="shared" si="134"/>
        <v>#REF!</v>
      </c>
      <c r="L227" s="321" t="e">
        <f t="shared" si="134"/>
        <v>#REF!</v>
      </c>
      <c r="M227" s="321" t="e">
        <f t="shared" si="134"/>
        <v>#REF!</v>
      </c>
      <c r="N227" s="321" t="e">
        <f t="shared" si="134"/>
        <v>#REF!</v>
      </c>
      <c r="O227" s="321" t="e">
        <f t="shared" si="134"/>
        <v>#REF!</v>
      </c>
      <c r="P227" s="321" t="e">
        <f t="shared" si="134"/>
        <v>#REF!</v>
      </c>
      <c r="Q227" s="321" t="e">
        <f t="shared" si="134"/>
        <v>#REF!</v>
      </c>
      <c r="R227" s="321" t="e">
        <f t="shared" si="134"/>
        <v>#REF!</v>
      </c>
      <c r="S227" s="321" t="e">
        <f t="shared" si="134"/>
        <v>#REF!</v>
      </c>
      <c r="T227" s="321" t="e">
        <f t="shared" si="134"/>
        <v>#REF!</v>
      </c>
      <c r="U227" s="321" t="e">
        <f t="shared" si="134"/>
        <v>#REF!</v>
      </c>
      <c r="V227" s="321" t="e">
        <f t="shared" si="134"/>
        <v>#REF!</v>
      </c>
      <c r="W227" s="321" t="e">
        <f t="shared" si="134"/>
        <v>#REF!</v>
      </c>
      <c r="X227" s="321" t="e">
        <f t="shared" si="134"/>
        <v>#REF!</v>
      </c>
      <c r="Y227" s="321" t="e">
        <f t="shared" si="134"/>
        <v>#REF!</v>
      </c>
      <c r="Z227" s="321" t="e">
        <f t="shared" si="134"/>
        <v>#REF!</v>
      </c>
      <c r="AA227" s="321" t="e">
        <f t="shared" si="134"/>
        <v>#REF!</v>
      </c>
      <c r="AB227" s="321" t="e">
        <f t="shared" si="134"/>
        <v>#REF!</v>
      </c>
      <c r="AC227" s="321" t="e">
        <f t="shared" si="134"/>
        <v>#REF!</v>
      </c>
      <c r="AD227" s="321" t="e">
        <f t="shared" si="134"/>
        <v>#REF!</v>
      </c>
      <c r="AE227" s="321" t="e">
        <f t="shared" si="134"/>
        <v>#REF!</v>
      </c>
      <c r="AF227" s="166"/>
      <c r="AG227" s="90"/>
    </row>
    <row r="228" spans="2:33" x14ac:dyDescent="0.2">
      <c r="B228" s="86"/>
      <c r="C228" s="255"/>
      <c r="D228" s="196"/>
      <c r="E228" s="196"/>
      <c r="F228" s="235"/>
      <c r="G228" s="256"/>
      <c r="H228" s="256"/>
      <c r="I228" s="256"/>
      <c r="J228" s="256"/>
      <c r="K228" s="256"/>
      <c r="L228" s="256"/>
      <c r="M228" s="256"/>
      <c r="N228" s="256"/>
      <c r="O228" s="256"/>
      <c r="P228" s="256"/>
      <c r="Q228" s="256"/>
      <c r="R228" s="256"/>
      <c r="S228" s="256"/>
      <c r="T228" s="256"/>
      <c r="U228" s="256"/>
      <c r="V228" s="256"/>
      <c r="W228" s="256"/>
      <c r="X228" s="256"/>
      <c r="Y228" s="256"/>
      <c r="Z228" s="256"/>
      <c r="AA228" s="256"/>
      <c r="AB228" s="256"/>
      <c r="AC228" s="256"/>
      <c r="AD228" s="256"/>
      <c r="AE228" s="256"/>
      <c r="AF228" s="197"/>
      <c r="AG228" s="90"/>
    </row>
    <row r="229" spans="2:33" x14ac:dyDescent="0.2">
      <c r="B229" s="86"/>
      <c r="C229" s="105"/>
      <c r="D229" s="95"/>
      <c r="E229" s="95"/>
      <c r="F229" s="87"/>
      <c r="G229" s="127"/>
      <c r="H229" s="127"/>
      <c r="I229" s="127"/>
      <c r="J229" s="127"/>
      <c r="K229" s="127"/>
      <c r="L229" s="127"/>
      <c r="M229" s="127"/>
      <c r="N229" s="127"/>
      <c r="O229" s="127"/>
      <c r="P229" s="127"/>
      <c r="Q229" s="127"/>
      <c r="R229" s="127"/>
      <c r="S229" s="127"/>
      <c r="T229" s="127"/>
      <c r="U229" s="127"/>
      <c r="V229" s="127"/>
      <c r="W229" s="127"/>
      <c r="X229" s="127"/>
      <c r="Y229" s="127"/>
      <c r="Z229" s="127"/>
      <c r="AA229" s="127"/>
      <c r="AB229" s="127"/>
      <c r="AC229" s="127"/>
      <c r="AD229" s="127"/>
      <c r="AE229" s="127"/>
      <c r="AF229" s="87"/>
      <c r="AG229" s="90"/>
    </row>
    <row r="230" spans="2:33" x14ac:dyDescent="0.2">
      <c r="B230" s="111"/>
      <c r="C230" s="112"/>
      <c r="D230" s="123"/>
      <c r="E230" s="123"/>
      <c r="F230" s="112"/>
      <c r="G230" s="112"/>
      <c r="H230" s="112"/>
      <c r="I230" s="112"/>
      <c r="J230" s="112"/>
      <c r="K230" s="112"/>
      <c r="L230" s="112"/>
      <c r="M230" s="112"/>
      <c r="N230" s="112"/>
      <c r="O230" s="112"/>
      <c r="P230" s="112"/>
      <c r="Q230" s="112"/>
      <c r="R230" s="112"/>
      <c r="S230" s="112"/>
      <c r="T230" s="112"/>
      <c r="U230" s="112"/>
      <c r="V230" s="112"/>
      <c r="W230" s="112"/>
      <c r="X230" s="112"/>
      <c r="Y230" s="112"/>
      <c r="Z230" s="112"/>
      <c r="AA230" s="112"/>
      <c r="AB230" s="112"/>
      <c r="AC230" s="112"/>
      <c r="AD230" s="112"/>
      <c r="AE230" s="112"/>
      <c r="AF230" s="113" t="s">
        <v>186</v>
      </c>
      <c r="AG230" s="114"/>
    </row>
    <row r="231" spans="2:33" x14ac:dyDescent="0.2">
      <c r="B231" s="81"/>
      <c r="C231" s="133"/>
      <c r="D231" s="130"/>
      <c r="E231" s="130"/>
      <c r="F231" s="82"/>
      <c r="G231" s="134"/>
      <c r="H231" s="134"/>
      <c r="I231" s="134"/>
      <c r="J231" s="134"/>
      <c r="K231" s="134"/>
      <c r="L231" s="134"/>
      <c r="M231" s="134"/>
      <c r="N231" s="134"/>
      <c r="O231" s="134"/>
      <c r="P231" s="134"/>
      <c r="Q231" s="134"/>
      <c r="R231" s="134"/>
      <c r="S231" s="134"/>
      <c r="T231" s="134"/>
      <c r="U231" s="134"/>
      <c r="V231" s="134"/>
      <c r="W231" s="134"/>
      <c r="X231" s="134"/>
      <c r="Y231" s="134"/>
      <c r="Z231" s="134"/>
      <c r="AA231" s="134"/>
      <c r="AB231" s="134"/>
      <c r="AC231" s="134"/>
      <c r="AD231" s="134"/>
      <c r="AE231" s="134"/>
      <c r="AF231" s="82"/>
      <c r="AG231" s="85"/>
    </row>
    <row r="232" spans="2:33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127"/>
      <c r="N232" s="127"/>
      <c r="O232" s="127"/>
      <c r="P232" s="127"/>
      <c r="Q232" s="127"/>
      <c r="R232" s="127"/>
      <c r="S232" s="127"/>
      <c r="T232" s="127"/>
      <c r="U232" s="127"/>
      <c r="V232" s="127"/>
      <c r="W232" s="127"/>
      <c r="X232" s="127"/>
      <c r="Y232" s="127"/>
      <c r="Z232" s="127"/>
      <c r="AA232" s="127"/>
      <c r="AB232" s="127"/>
      <c r="AC232" s="127"/>
      <c r="AD232" s="127"/>
      <c r="AE232" s="127"/>
      <c r="AF232" s="87"/>
      <c r="AG232" s="90"/>
    </row>
    <row r="233" spans="2:33" s="68" customFormat="1" ht="18.75" x14ac:dyDescent="0.3">
      <c r="B233" s="91"/>
      <c r="C233" s="145" t="s">
        <v>143</v>
      </c>
      <c r="D233" s="135"/>
      <c r="E233" s="135"/>
      <c r="F233" s="92"/>
      <c r="G233" s="136"/>
      <c r="H233" s="136"/>
      <c r="I233" s="136"/>
      <c r="J233" s="136"/>
      <c r="K233" s="136"/>
      <c r="L233" s="136"/>
      <c r="M233" s="136"/>
      <c r="N233" s="136"/>
      <c r="O233" s="136"/>
      <c r="P233" s="136"/>
      <c r="Q233" s="136"/>
      <c r="R233" s="136"/>
      <c r="S233" s="136"/>
      <c r="T233" s="136"/>
      <c r="U233" s="136"/>
      <c r="V233" s="136"/>
      <c r="W233" s="136"/>
      <c r="X233" s="136"/>
      <c r="Y233" s="136"/>
      <c r="Z233" s="136"/>
      <c r="AA233" s="136"/>
      <c r="AB233" s="136"/>
      <c r="AC233" s="136"/>
      <c r="AD233" s="136"/>
      <c r="AE233" s="136"/>
      <c r="AF233" s="92"/>
      <c r="AG233" s="93"/>
    </row>
    <row r="234" spans="2:33" ht="18.75" x14ac:dyDescent="0.3">
      <c r="B234" s="86"/>
      <c r="C234" s="137"/>
      <c r="D234" s="95"/>
      <c r="E234" s="95"/>
      <c r="F234" s="87"/>
      <c r="G234" s="127"/>
      <c r="H234" s="127"/>
      <c r="I234" s="127"/>
      <c r="J234" s="127"/>
      <c r="K234" s="127"/>
      <c r="L234" s="127"/>
      <c r="M234" s="127"/>
      <c r="N234" s="127"/>
      <c r="O234" s="127"/>
      <c r="P234" s="127"/>
      <c r="Q234" s="127"/>
      <c r="R234" s="127"/>
      <c r="S234" s="127"/>
      <c r="T234" s="127"/>
      <c r="U234" s="127"/>
      <c r="V234" s="127"/>
      <c r="W234" s="127"/>
      <c r="X234" s="127"/>
      <c r="Y234" s="127"/>
      <c r="Z234" s="127"/>
      <c r="AA234" s="127"/>
      <c r="AB234" s="127"/>
      <c r="AC234" s="127"/>
      <c r="AD234" s="127"/>
      <c r="AE234" s="127"/>
      <c r="AF234" s="87"/>
      <c r="AG234" s="90"/>
    </row>
    <row r="235" spans="2:33" x14ac:dyDescent="0.2">
      <c r="B235" s="86"/>
      <c r="C235" s="138"/>
      <c r="D235" s="139"/>
      <c r="E235" s="139"/>
      <c r="F235" s="98"/>
      <c r="G235" s="275"/>
      <c r="H235" s="275"/>
      <c r="I235" s="275"/>
      <c r="J235" s="275"/>
      <c r="K235" s="275"/>
      <c r="L235" s="275"/>
      <c r="M235" s="275"/>
      <c r="N235" s="275"/>
      <c r="O235" s="275"/>
      <c r="P235" s="275"/>
      <c r="Q235" s="275"/>
      <c r="R235" s="275"/>
      <c r="S235" s="275"/>
      <c r="T235" s="275"/>
      <c r="U235" s="275"/>
      <c r="V235" s="275"/>
      <c r="W235" s="275"/>
      <c r="X235" s="275"/>
      <c r="Y235" s="275"/>
      <c r="Z235" s="275"/>
      <c r="AA235" s="275"/>
      <c r="AB235" s="275"/>
      <c r="AC235" s="275"/>
      <c r="AD235" s="275"/>
      <c r="AE235" s="275"/>
      <c r="AF235" s="98"/>
      <c r="AG235" s="90"/>
    </row>
    <row r="236" spans="2:33" x14ac:dyDescent="0.2">
      <c r="B236" s="86"/>
      <c r="C236" s="138"/>
      <c r="D236" s="126"/>
      <c r="E236" s="151" t="s">
        <v>258</v>
      </c>
      <c r="F236" s="94"/>
      <c r="G236" s="155" t="str">
        <f>G7</f>
        <v>11AA</v>
      </c>
      <c r="H236" s="155" t="e">
        <f t="shared" ref="H236:AE236" si="135">H7</f>
        <v>#REF!</v>
      </c>
      <c r="I236" s="155" t="e">
        <f t="shared" si="135"/>
        <v>#REF!</v>
      </c>
      <c r="J236" s="155" t="e">
        <f t="shared" si="135"/>
        <v>#REF!</v>
      </c>
      <c r="K236" s="155" t="e">
        <f t="shared" si="135"/>
        <v>#REF!</v>
      </c>
      <c r="L236" s="155" t="e">
        <f t="shared" si="135"/>
        <v>#REF!</v>
      </c>
      <c r="M236" s="155" t="e">
        <f t="shared" si="135"/>
        <v>#REF!</v>
      </c>
      <c r="N236" s="155" t="e">
        <f t="shared" si="135"/>
        <v>#REF!</v>
      </c>
      <c r="O236" s="155" t="e">
        <f t="shared" si="135"/>
        <v>#REF!</v>
      </c>
      <c r="P236" s="155" t="e">
        <f t="shared" si="135"/>
        <v>#REF!</v>
      </c>
      <c r="Q236" s="155" t="e">
        <f t="shared" si="135"/>
        <v>#REF!</v>
      </c>
      <c r="R236" s="155" t="e">
        <f t="shared" si="135"/>
        <v>#REF!</v>
      </c>
      <c r="S236" s="155" t="e">
        <f t="shared" si="135"/>
        <v>#REF!</v>
      </c>
      <c r="T236" s="155" t="e">
        <f t="shared" si="135"/>
        <v>#REF!</v>
      </c>
      <c r="U236" s="155" t="e">
        <f t="shared" si="135"/>
        <v>#REF!</v>
      </c>
      <c r="V236" s="155" t="e">
        <f t="shared" si="135"/>
        <v>#REF!</v>
      </c>
      <c r="W236" s="155" t="e">
        <f t="shared" si="135"/>
        <v>#REF!</v>
      </c>
      <c r="X236" s="155" t="e">
        <f t="shared" si="135"/>
        <v>#REF!</v>
      </c>
      <c r="Y236" s="155" t="e">
        <f t="shared" si="135"/>
        <v>#REF!</v>
      </c>
      <c r="Z236" s="155" t="e">
        <f t="shared" si="135"/>
        <v>#REF!</v>
      </c>
      <c r="AA236" s="155" t="e">
        <f t="shared" si="135"/>
        <v>#REF!</v>
      </c>
      <c r="AB236" s="155" t="e">
        <f t="shared" si="135"/>
        <v>#REF!</v>
      </c>
      <c r="AC236" s="155" t="e">
        <f t="shared" si="135"/>
        <v>#REF!</v>
      </c>
      <c r="AD236" s="155" t="e">
        <f t="shared" si="135"/>
        <v>#REF!</v>
      </c>
      <c r="AE236" s="155" t="e">
        <f t="shared" si="135"/>
        <v>#REF!</v>
      </c>
      <c r="AF236" s="98"/>
      <c r="AG236" s="90"/>
    </row>
    <row r="237" spans="2:33" x14ac:dyDescent="0.2">
      <c r="B237" s="86"/>
      <c r="C237" s="138"/>
      <c r="D237" s="139"/>
      <c r="E237" s="139"/>
      <c r="F237" s="98"/>
      <c r="G237" s="140"/>
      <c r="H237" s="140"/>
      <c r="I237" s="140"/>
      <c r="J237" s="140"/>
      <c r="K237" s="140"/>
      <c r="L237" s="140"/>
      <c r="M237" s="140"/>
      <c r="N237" s="140"/>
      <c r="O237" s="140"/>
      <c r="P237" s="140"/>
      <c r="Q237" s="140"/>
      <c r="R237" s="140"/>
      <c r="S237" s="140"/>
      <c r="T237" s="140"/>
      <c r="U237" s="140"/>
      <c r="V237" s="140"/>
      <c r="W237" s="140"/>
      <c r="X237" s="140"/>
      <c r="Y237" s="140"/>
      <c r="Z237" s="140"/>
      <c r="AA237" s="140"/>
      <c r="AB237" s="140"/>
      <c r="AC237" s="140"/>
      <c r="AD237" s="140"/>
      <c r="AE237" s="140"/>
      <c r="AF237" s="98"/>
      <c r="AG237" s="90"/>
    </row>
    <row r="238" spans="2:33" x14ac:dyDescent="0.2">
      <c r="B238" s="86"/>
      <c r="C238" s="257"/>
      <c r="D238" s="199"/>
      <c r="E238" s="199"/>
      <c r="F238" s="157"/>
      <c r="G238" s="258"/>
      <c r="H238" s="258"/>
      <c r="I238" s="310"/>
      <c r="J238" s="310"/>
      <c r="K238" s="310"/>
      <c r="L238" s="310"/>
      <c r="M238" s="310"/>
      <c r="N238" s="310"/>
      <c r="O238" s="310"/>
      <c r="P238" s="310"/>
      <c r="Q238" s="310"/>
      <c r="R238" s="310"/>
      <c r="S238" s="310"/>
      <c r="T238" s="310"/>
      <c r="U238" s="310"/>
      <c r="V238" s="310"/>
      <c r="W238" s="310"/>
      <c r="X238" s="310"/>
      <c r="Y238" s="310"/>
      <c r="Z238" s="310"/>
      <c r="AA238" s="310"/>
      <c r="AB238" s="310"/>
      <c r="AC238" s="310"/>
      <c r="AD238" s="310"/>
      <c r="AE238" s="310"/>
      <c r="AF238" s="201"/>
      <c r="AG238" s="90"/>
    </row>
    <row r="239" spans="2:33" x14ac:dyDescent="0.2">
      <c r="B239" s="86"/>
      <c r="C239" s="183"/>
      <c r="D239" s="268" t="s">
        <v>228</v>
      </c>
      <c r="E239" s="298"/>
      <c r="F239" s="162"/>
      <c r="G239" s="241"/>
      <c r="H239" s="241"/>
      <c r="I239" s="311"/>
      <c r="J239" s="311"/>
      <c r="K239" s="311"/>
      <c r="L239" s="311"/>
      <c r="M239" s="311"/>
      <c r="N239" s="311"/>
      <c r="O239" s="311"/>
      <c r="P239" s="311"/>
      <c r="Q239" s="311"/>
      <c r="R239" s="311"/>
      <c r="S239" s="311"/>
      <c r="T239" s="311"/>
      <c r="U239" s="311"/>
      <c r="V239" s="311"/>
      <c r="W239" s="311"/>
      <c r="X239" s="311"/>
      <c r="Y239" s="311"/>
      <c r="Z239" s="311"/>
      <c r="AA239" s="311"/>
      <c r="AB239" s="311"/>
      <c r="AC239" s="311"/>
      <c r="AD239" s="311"/>
      <c r="AE239" s="311"/>
      <c r="AF239" s="166"/>
      <c r="AG239" s="90"/>
    </row>
    <row r="240" spans="2:33" x14ac:dyDescent="0.2">
      <c r="B240" s="86"/>
      <c r="C240" s="183"/>
      <c r="D240" s="161"/>
      <c r="E240" s="161"/>
      <c r="F240" s="162"/>
      <c r="G240" s="241"/>
      <c r="H240" s="241"/>
      <c r="I240" s="311"/>
      <c r="J240" s="311"/>
      <c r="K240" s="311"/>
      <c r="L240" s="311"/>
      <c r="M240" s="311"/>
      <c r="N240" s="311"/>
      <c r="O240" s="311"/>
      <c r="P240" s="311"/>
      <c r="Q240" s="311"/>
      <c r="R240" s="311"/>
      <c r="S240" s="311"/>
      <c r="T240" s="311"/>
      <c r="U240" s="311"/>
      <c r="V240" s="311"/>
      <c r="W240" s="311"/>
      <c r="X240" s="311"/>
      <c r="Y240" s="311"/>
      <c r="Z240" s="311"/>
      <c r="AA240" s="311"/>
      <c r="AB240" s="311"/>
      <c r="AC240" s="311"/>
      <c r="AD240" s="311"/>
      <c r="AE240" s="311"/>
      <c r="AF240" s="166"/>
      <c r="AG240" s="90"/>
    </row>
    <row r="241" spans="2:33" x14ac:dyDescent="0.2">
      <c r="B241" s="86"/>
      <c r="C241" s="183"/>
      <c r="D241" s="175" t="s">
        <v>140</v>
      </c>
      <c r="E241" s="175"/>
      <c r="F241" s="162"/>
      <c r="G241" s="241"/>
      <c r="H241" s="241"/>
      <c r="I241" s="311"/>
      <c r="J241" s="311"/>
      <c r="K241" s="311"/>
      <c r="L241" s="311"/>
      <c r="M241" s="311"/>
      <c r="N241" s="311"/>
      <c r="O241" s="311"/>
      <c r="P241" s="311"/>
      <c r="Q241" s="311"/>
      <c r="R241" s="311"/>
      <c r="S241" s="311"/>
      <c r="T241" s="311"/>
      <c r="U241" s="311"/>
      <c r="V241" s="311"/>
      <c r="W241" s="311"/>
      <c r="X241" s="311"/>
      <c r="Y241" s="311"/>
      <c r="Z241" s="311"/>
      <c r="AA241" s="311"/>
      <c r="AB241" s="311"/>
      <c r="AC241" s="311"/>
      <c r="AD241" s="311"/>
      <c r="AE241" s="311"/>
      <c r="AF241" s="166"/>
      <c r="AG241" s="90"/>
    </row>
    <row r="242" spans="2:33" x14ac:dyDescent="0.2">
      <c r="B242" s="86"/>
      <c r="C242" s="183"/>
      <c r="D242" s="161" t="s">
        <v>2</v>
      </c>
      <c r="E242" s="161"/>
      <c r="F242" s="162"/>
      <c r="G242" s="435" t="e">
        <f>'1'!#REF!</f>
        <v>#REF!</v>
      </c>
      <c r="H242" s="435" t="e">
        <f>'2'!#REF!</f>
        <v>#REF!</v>
      </c>
      <c r="I242" s="435" t="e">
        <f>'3'!#REF!</f>
        <v>#REF!</v>
      </c>
      <c r="J242" s="435" t="e">
        <f>'4'!#REF!</f>
        <v>#REF!</v>
      </c>
      <c r="K242" s="435" t="e">
        <f>'5'!#REF!</f>
        <v>#REF!</v>
      </c>
      <c r="L242" s="435" t="e">
        <f>'6'!#REF!</f>
        <v>#REF!</v>
      </c>
      <c r="M242" s="435" t="e">
        <f>'7'!#REF!</f>
        <v>#REF!</v>
      </c>
      <c r="N242" s="435" t="e">
        <f>'8'!#REF!</f>
        <v>#REF!</v>
      </c>
      <c r="O242" s="435" t="e">
        <f>'9'!#REF!</f>
        <v>#REF!</v>
      </c>
      <c r="P242" s="435" t="e">
        <f>'10'!#REF!</f>
        <v>#REF!</v>
      </c>
      <c r="Q242" s="435" t="e">
        <f>'11'!#REF!</f>
        <v>#REF!</v>
      </c>
      <c r="R242" s="435" t="e">
        <f>'12'!#REF!</f>
        <v>#REF!</v>
      </c>
      <c r="S242" s="435" t="e">
        <f>'13'!#REF!</f>
        <v>#REF!</v>
      </c>
      <c r="T242" s="435" t="e">
        <f>'14'!#REF!</f>
        <v>#REF!</v>
      </c>
      <c r="U242" s="435" t="e">
        <f>'15'!#REF!</f>
        <v>#REF!</v>
      </c>
      <c r="V242" s="435" t="e">
        <f>'16'!#REF!</f>
        <v>#REF!</v>
      </c>
      <c r="W242" s="435" t="e">
        <f>'17'!#REF!</f>
        <v>#REF!</v>
      </c>
      <c r="X242" s="435" t="e">
        <f>'18'!#REF!</f>
        <v>#REF!</v>
      </c>
      <c r="Y242" s="435" t="e">
        <f>'19'!#REF!</f>
        <v>#REF!</v>
      </c>
      <c r="Z242" s="435" t="e">
        <f>'20'!#REF!</f>
        <v>#REF!</v>
      </c>
      <c r="AA242" s="435" t="e">
        <f>'21'!#REF!</f>
        <v>#REF!</v>
      </c>
      <c r="AB242" s="435" t="e">
        <f>'22'!#REF!</f>
        <v>#REF!</v>
      </c>
      <c r="AC242" s="435" t="e">
        <f>'23'!#REF!</f>
        <v>#REF!</v>
      </c>
      <c r="AD242" s="435" t="e">
        <f>'24'!#REF!</f>
        <v>#REF!</v>
      </c>
      <c r="AE242" s="435" t="e">
        <f>'25'!#REF!</f>
        <v>#REF!</v>
      </c>
      <c r="AF242" s="166"/>
      <c r="AG242" s="90"/>
    </row>
    <row r="243" spans="2:33" x14ac:dyDescent="0.2">
      <c r="B243" s="86"/>
      <c r="C243" s="181"/>
      <c r="D243" s="161" t="s">
        <v>152</v>
      </c>
      <c r="E243" s="161"/>
      <c r="F243" s="184"/>
      <c r="G243" s="435" t="e">
        <f>'1'!#REF!</f>
        <v>#REF!</v>
      </c>
      <c r="H243" s="435" t="e">
        <f>'2'!#REF!</f>
        <v>#REF!</v>
      </c>
      <c r="I243" s="435" t="e">
        <f>'3'!#REF!</f>
        <v>#REF!</v>
      </c>
      <c r="J243" s="435" t="e">
        <f>'4'!#REF!</f>
        <v>#REF!</v>
      </c>
      <c r="K243" s="435" t="e">
        <f>'5'!#REF!</f>
        <v>#REF!</v>
      </c>
      <c r="L243" s="435" t="e">
        <f>'6'!#REF!</f>
        <v>#REF!</v>
      </c>
      <c r="M243" s="435" t="e">
        <f>'7'!#REF!</f>
        <v>#REF!</v>
      </c>
      <c r="N243" s="435" t="e">
        <f>'8'!#REF!</f>
        <v>#REF!</v>
      </c>
      <c r="O243" s="435" t="e">
        <f>'9'!#REF!</f>
        <v>#REF!</v>
      </c>
      <c r="P243" s="435" t="e">
        <f>'10'!#REF!</f>
        <v>#REF!</v>
      </c>
      <c r="Q243" s="435" t="e">
        <f>'11'!#REF!</f>
        <v>#REF!</v>
      </c>
      <c r="R243" s="435" t="e">
        <f>'12'!#REF!</f>
        <v>#REF!</v>
      </c>
      <c r="S243" s="435" t="e">
        <f>'13'!#REF!</f>
        <v>#REF!</v>
      </c>
      <c r="T243" s="435" t="e">
        <f>'14'!#REF!</f>
        <v>#REF!</v>
      </c>
      <c r="U243" s="435" t="e">
        <f>'15'!#REF!</f>
        <v>#REF!</v>
      </c>
      <c r="V243" s="435" t="e">
        <f>'16'!#REF!</f>
        <v>#REF!</v>
      </c>
      <c r="W243" s="435" t="e">
        <f>'17'!#REF!</f>
        <v>#REF!</v>
      </c>
      <c r="X243" s="435" t="e">
        <f>'18'!#REF!</f>
        <v>#REF!</v>
      </c>
      <c r="Y243" s="435" t="e">
        <f>'19'!#REF!</f>
        <v>#REF!</v>
      </c>
      <c r="Z243" s="435" t="e">
        <f>'20'!#REF!</f>
        <v>#REF!</v>
      </c>
      <c r="AA243" s="435" t="e">
        <f>'21'!#REF!</f>
        <v>#REF!</v>
      </c>
      <c r="AB243" s="435" t="e">
        <f>'22'!#REF!</f>
        <v>#REF!</v>
      </c>
      <c r="AC243" s="435" t="e">
        <f>'23'!#REF!</f>
        <v>#REF!</v>
      </c>
      <c r="AD243" s="435" t="e">
        <f>'24'!#REF!</f>
        <v>#REF!</v>
      </c>
      <c r="AE243" s="435" t="e">
        <f>'25'!#REF!</f>
        <v>#REF!</v>
      </c>
      <c r="AF243" s="166"/>
      <c r="AG243" s="90"/>
    </row>
    <row r="244" spans="2:33" x14ac:dyDescent="0.2">
      <c r="B244" s="86"/>
      <c r="C244" s="181"/>
      <c r="D244" s="161" t="s">
        <v>0</v>
      </c>
      <c r="E244" s="161"/>
      <c r="F244" s="184"/>
      <c r="G244" s="435" t="e">
        <f>'1'!#REF!</f>
        <v>#REF!</v>
      </c>
      <c r="H244" s="435" t="e">
        <f>'2'!#REF!</f>
        <v>#REF!</v>
      </c>
      <c r="I244" s="435" t="e">
        <f>'3'!#REF!</f>
        <v>#REF!</v>
      </c>
      <c r="J244" s="435" t="e">
        <f>'4'!#REF!</f>
        <v>#REF!</v>
      </c>
      <c r="K244" s="435" t="e">
        <f>'5'!#REF!</f>
        <v>#REF!</v>
      </c>
      <c r="L244" s="435" t="e">
        <f>'6'!#REF!</f>
        <v>#REF!</v>
      </c>
      <c r="M244" s="435" t="e">
        <f>'7'!#REF!</f>
        <v>#REF!</v>
      </c>
      <c r="N244" s="435" t="e">
        <f>'8'!#REF!</f>
        <v>#REF!</v>
      </c>
      <c r="O244" s="435" t="e">
        <f>'9'!#REF!</f>
        <v>#REF!</v>
      </c>
      <c r="P244" s="435" t="e">
        <f>'10'!#REF!</f>
        <v>#REF!</v>
      </c>
      <c r="Q244" s="435" t="e">
        <f>'11'!#REF!</f>
        <v>#REF!</v>
      </c>
      <c r="R244" s="435" t="e">
        <f>'12'!#REF!</f>
        <v>#REF!</v>
      </c>
      <c r="S244" s="435" t="e">
        <f>'13'!#REF!</f>
        <v>#REF!</v>
      </c>
      <c r="T244" s="435" t="e">
        <f>'14'!#REF!</f>
        <v>#REF!</v>
      </c>
      <c r="U244" s="435" t="e">
        <f>'15'!#REF!</f>
        <v>#REF!</v>
      </c>
      <c r="V244" s="435" t="e">
        <f>'16'!#REF!</f>
        <v>#REF!</v>
      </c>
      <c r="W244" s="435" t="e">
        <f>'17'!#REF!</f>
        <v>#REF!</v>
      </c>
      <c r="X244" s="435" t="e">
        <f>'18'!#REF!</f>
        <v>#REF!</v>
      </c>
      <c r="Y244" s="435" t="e">
        <f>'19'!#REF!</f>
        <v>#REF!</v>
      </c>
      <c r="Z244" s="435" t="e">
        <f>'20'!#REF!</f>
        <v>#REF!</v>
      </c>
      <c r="AA244" s="435" t="e">
        <f>'21'!#REF!</f>
        <v>#REF!</v>
      </c>
      <c r="AB244" s="435" t="e">
        <f>'22'!#REF!</f>
        <v>#REF!</v>
      </c>
      <c r="AC244" s="435" t="e">
        <f>'23'!#REF!</f>
        <v>#REF!</v>
      </c>
      <c r="AD244" s="435" t="e">
        <f>'24'!#REF!</f>
        <v>#REF!</v>
      </c>
      <c r="AE244" s="435" t="e">
        <f>'25'!#REF!</f>
        <v>#REF!</v>
      </c>
      <c r="AF244" s="166"/>
      <c r="AG244" s="90"/>
    </row>
    <row r="245" spans="2:33" x14ac:dyDescent="0.2">
      <c r="B245" s="86"/>
      <c r="C245" s="183"/>
      <c r="D245" s="175"/>
      <c r="E245" s="175"/>
      <c r="F245" s="162"/>
      <c r="G245" s="276" t="e">
        <f t="shared" ref="G245:AE245" si="136">SUM(G242:G244)</f>
        <v>#REF!</v>
      </c>
      <c r="H245" s="276" t="e">
        <f t="shared" si="136"/>
        <v>#REF!</v>
      </c>
      <c r="I245" s="276" t="e">
        <f t="shared" si="136"/>
        <v>#REF!</v>
      </c>
      <c r="J245" s="276" t="e">
        <f t="shared" si="136"/>
        <v>#REF!</v>
      </c>
      <c r="K245" s="276" t="e">
        <f t="shared" si="136"/>
        <v>#REF!</v>
      </c>
      <c r="L245" s="276" t="e">
        <f t="shared" si="136"/>
        <v>#REF!</v>
      </c>
      <c r="M245" s="276" t="e">
        <f t="shared" si="136"/>
        <v>#REF!</v>
      </c>
      <c r="N245" s="276" t="e">
        <f t="shared" si="136"/>
        <v>#REF!</v>
      </c>
      <c r="O245" s="276" t="e">
        <f t="shared" si="136"/>
        <v>#REF!</v>
      </c>
      <c r="P245" s="276" t="e">
        <f t="shared" si="136"/>
        <v>#REF!</v>
      </c>
      <c r="Q245" s="276" t="e">
        <f t="shared" si="136"/>
        <v>#REF!</v>
      </c>
      <c r="R245" s="276" t="e">
        <f t="shared" si="136"/>
        <v>#REF!</v>
      </c>
      <c r="S245" s="276" t="e">
        <f t="shared" si="136"/>
        <v>#REF!</v>
      </c>
      <c r="T245" s="276" t="e">
        <f t="shared" si="136"/>
        <v>#REF!</v>
      </c>
      <c r="U245" s="276" t="e">
        <f t="shared" si="136"/>
        <v>#REF!</v>
      </c>
      <c r="V245" s="276" t="e">
        <f t="shared" si="136"/>
        <v>#REF!</v>
      </c>
      <c r="W245" s="276" t="e">
        <f t="shared" si="136"/>
        <v>#REF!</v>
      </c>
      <c r="X245" s="276" t="e">
        <f t="shared" si="136"/>
        <v>#REF!</v>
      </c>
      <c r="Y245" s="276" t="e">
        <f t="shared" si="136"/>
        <v>#REF!</v>
      </c>
      <c r="Z245" s="276" t="e">
        <f t="shared" si="136"/>
        <v>#REF!</v>
      </c>
      <c r="AA245" s="276" t="e">
        <f t="shared" si="136"/>
        <v>#REF!</v>
      </c>
      <c r="AB245" s="276" t="e">
        <f t="shared" si="136"/>
        <v>#REF!</v>
      </c>
      <c r="AC245" s="276" t="e">
        <f t="shared" si="136"/>
        <v>#REF!</v>
      </c>
      <c r="AD245" s="276" t="e">
        <f t="shared" si="136"/>
        <v>#REF!</v>
      </c>
      <c r="AE245" s="276" t="e">
        <f t="shared" si="136"/>
        <v>#REF!</v>
      </c>
      <c r="AF245" s="166"/>
      <c r="AG245" s="90"/>
    </row>
    <row r="246" spans="2:33" x14ac:dyDescent="0.2">
      <c r="B246" s="86"/>
      <c r="C246" s="260"/>
      <c r="D246" s="175" t="s">
        <v>141</v>
      </c>
      <c r="E246" s="175"/>
      <c r="F246" s="184"/>
      <c r="G246" s="259"/>
      <c r="H246" s="259"/>
      <c r="I246" s="259"/>
      <c r="J246" s="259"/>
      <c r="K246" s="259"/>
      <c r="L246" s="259"/>
      <c r="M246" s="259"/>
      <c r="N246" s="259"/>
      <c r="O246" s="259"/>
      <c r="P246" s="259"/>
      <c r="Q246" s="259"/>
      <c r="R246" s="259"/>
      <c r="S246" s="259"/>
      <c r="T246" s="259"/>
      <c r="U246" s="259"/>
      <c r="V246" s="259"/>
      <c r="W246" s="259"/>
      <c r="X246" s="259"/>
      <c r="Y246" s="259"/>
      <c r="Z246" s="259"/>
      <c r="AA246" s="259"/>
      <c r="AB246" s="259"/>
      <c r="AC246" s="259"/>
      <c r="AD246" s="259"/>
      <c r="AE246" s="259"/>
      <c r="AF246" s="166"/>
      <c r="AG246" s="90"/>
    </row>
    <row r="247" spans="2:33" x14ac:dyDescent="0.2">
      <c r="B247" s="86"/>
      <c r="C247" s="160"/>
      <c r="D247" s="238" t="s">
        <v>101</v>
      </c>
      <c r="E247" s="238"/>
      <c r="F247" s="162"/>
      <c r="G247" s="435" t="e">
        <f>'1'!#REF!</f>
        <v>#REF!</v>
      </c>
      <c r="H247" s="435" t="e">
        <f>'2'!#REF!</f>
        <v>#REF!</v>
      </c>
      <c r="I247" s="435" t="e">
        <f>'3'!#REF!</f>
        <v>#REF!</v>
      </c>
      <c r="J247" s="435" t="e">
        <f>'4'!#REF!</f>
        <v>#REF!</v>
      </c>
      <c r="K247" s="435" t="e">
        <f>'5'!#REF!</f>
        <v>#REF!</v>
      </c>
      <c r="L247" s="435" t="e">
        <f>'6'!#REF!</f>
        <v>#REF!</v>
      </c>
      <c r="M247" s="435" t="e">
        <f>'7'!#REF!</f>
        <v>#REF!</v>
      </c>
      <c r="N247" s="435" t="e">
        <f>'8'!#REF!</f>
        <v>#REF!</v>
      </c>
      <c r="O247" s="435" t="e">
        <f>'9'!#REF!</f>
        <v>#REF!</v>
      </c>
      <c r="P247" s="435" t="e">
        <f>'10'!#REF!</f>
        <v>#REF!</v>
      </c>
      <c r="Q247" s="435" t="e">
        <f>'11'!#REF!</f>
        <v>#REF!</v>
      </c>
      <c r="R247" s="435" t="e">
        <f>'12'!#REF!</f>
        <v>#REF!</v>
      </c>
      <c r="S247" s="435" t="e">
        <f>'13'!#REF!</f>
        <v>#REF!</v>
      </c>
      <c r="T247" s="435" t="e">
        <f>'14'!#REF!</f>
        <v>#REF!</v>
      </c>
      <c r="U247" s="435" t="e">
        <f>'15'!#REF!</f>
        <v>#REF!</v>
      </c>
      <c r="V247" s="435" t="e">
        <f>'16'!#REF!</f>
        <v>#REF!</v>
      </c>
      <c r="W247" s="435" t="e">
        <f>'17'!#REF!</f>
        <v>#REF!</v>
      </c>
      <c r="X247" s="435" t="e">
        <f>'18'!#REF!</f>
        <v>#REF!</v>
      </c>
      <c r="Y247" s="435" t="e">
        <f>'19'!#REF!</f>
        <v>#REF!</v>
      </c>
      <c r="Z247" s="435" t="e">
        <f>'20'!#REF!</f>
        <v>#REF!</v>
      </c>
      <c r="AA247" s="435" t="e">
        <f>'21'!#REF!</f>
        <v>#REF!</v>
      </c>
      <c r="AB247" s="435" t="e">
        <f>'22'!#REF!</f>
        <v>#REF!</v>
      </c>
      <c r="AC247" s="435" t="e">
        <f>'23'!#REF!</f>
        <v>#REF!</v>
      </c>
      <c r="AD247" s="435" t="e">
        <f>'24'!#REF!</f>
        <v>#REF!</v>
      </c>
      <c r="AE247" s="435" t="e">
        <f>'25'!#REF!</f>
        <v>#REF!</v>
      </c>
      <c r="AF247" s="166"/>
      <c r="AG247" s="90"/>
    </row>
    <row r="248" spans="2:33" x14ac:dyDescent="0.2">
      <c r="B248" s="86"/>
      <c r="C248" s="160"/>
      <c r="D248" s="161" t="s">
        <v>73</v>
      </c>
      <c r="E248" s="161"/>
      <c r="F248" s="162"/>
      <c r="G248" s="435" t="e">
        <f>'1'!#REF!</f>
        <v>#REF!</v>
      </c>
      <c r="H248" s="435" t="e">
        <f>'2'!#REF!</f>
        <v>#REF!</v>
      </c>
      <c r="I248" s="435" t="e">
        <f>'3'!#REF!</f>
        <v>#REF!</v>
      </c>
      <c r="J248" s="435" t="e">
        <f>'4'!#REF!</f>
        <v>#REF!</v>
      </c>
      <c r="K248" s="435" t="e">
        <f>'5'!#REF!</f>
        <v>#REF!</v>
      </c>
      <c r="L248" s="435" t="e">
        <f>'6'!#REF!</f>
        <v>#REF!</v>
      </c>
      <c r="M248" s="435" t="e">
        <f>'7'!#REF!</f>
        <v>#REF!</v>
      </c>
      <c r="N248" s="435" t="e">
        <f>'8'!#REF!</f>
        <v>#REF!</v>
      </c>
      <c r="O248" s="435" t="e">
        <f>'9'!#REF!</f>
        <v>#REF!</v>
      </c>
      <c r="P248" s="435" t="e">
        <f>'10'!#REF!</f>
        <v>#REF!</v>
      </c>
      <c r="Q248" s="435" t="e">
        <f>'11'!#REF!</f>
        <v>#REF!</v>
      </c>
      <c r="R248" s="435" t="e">
        <f>'12'!#REF!</f>
        <v>#REF!</v>
      </c>
      <c r="S248" s="435" t="e">
        <f>'13'!#REF!</f>
        <v>#REF!</v>
      </c>
      <c r="T248" s="435" t="e">
        <f>'14'!#REF!</f>
        <v>#REF!</v>
      </c>
      <c r="U248" s="435" t="e">
        <f>'15'!#REF!</f>
        <v>#REF!</v>
      </c>
      <c r="V248" s="435" t="e">
        <f>'16'!#REF!</f>
        <v>#REF!</v>
      </c>
      <c r="W248" s="435" t="e">
        <f>'17'!#REF!</f>
        <v>#REF!</v>
      </c>
      <c r="X248" s="435" t="e">
        <f>'18'!#REF!</f>
        <v>#REF!</v>
      </c>
      <c r="Y248" s="435" t="e">
        <f>'19'!#REF!</f>
        <v>#REF!</v>
      </c>
      <c r="Z248" s="435" t="e">
        <f>'20'!#REF!</f>
        <v>#REF!</v>
      </c>
      <c r="AA248" s="435" t="e">
        <f>'21'!#REF!</f>
        <v>#REF!</v>
      </c>
      <c r="AB248" s="435" t="e">
        <f>'22'!#REF!</f>
        <v>#REF!</v>
      </c>
      <c r="AC248" s="435" t="e">
        <f>'23'!#REF!</f>
        <v>#REF!</v>
      </c>
      <c r="AD248" s="435" t="e">
        <f>'24'!#REF!</f>
        <v>#REF!</v>
      </c>
      <c r="AE248" s="435" t="e">
        <f>'25'!#REF!</f>
        <v>#REF!</v>
      </c>
      <c r="AF248" s="166"/>
      <c r="AG248" s="90"/>
    </row>
    <row r="249" spans="2:33" x14ac:dyDescent="0.2">
      <c r="B249" s="86"/>
      <c r="C249" s="160"/>
      <c r="D249" s="161" t="s">
        <v>74</v>
      </c>
      <c r="E249" s="161"/>
      <c r="F249" s="162"/>
      <c r="G249" s="435" t="e">
        <f>'1'!#REF!</f>
        <v>#REF!</v>
      </c>
      <c r="H249" s="435" t="e">
        <f>'2'!#REF!</f>
        <v>#REF!</v>
      </c>
      <c r="I249" s="435" t="e">
        <f>'3'!#REF!</f>
        <v>#REF!</v>
      </c>
      <c r="J249" s="435" t="e">
        <f>'4'!#REF!</f>
        <v>#REF!</v>
      </c>
      <c r="K249" s="435" t="e">
        <f>'5'!#REF!</f>
        <v>#REF!</v>
      </c>
      <c r="L249" s="435" t="e">
        <f>'6'!#REF!</f>
        <v>#REF!</v>
      </c>
      <c r="M249" s="435" t="e">
        <f>'7'!#REF!</f>
        <v>#REF!</v>
      </c>
      <c r="N249" s="435" t="e">
        <f>'8'!#REF!</f>
        <v>#REF!</v>
      </c>
      <c r="O249" s="435" t="e">
        <f>'9'!#REF!</f>
        <v>#REF!</v>
      </c>
      <c r="P249" s="435" t="e">
        <f>'10'!#REF!</f>
        <v>#REF!</v>
      </c>
      <c r="Q249" s="435" t="e">
        <f>'11'!#REF!</f>
        <v>#REF!</v>
      </c>
      <c r="R249" s="435" t="e">
        <f>'12'!#REF!</f>
        <v>#REF!</v>
      </c>
      <c r="S249" s="435" t="e">
        <f>'13'!#REF!</f>
        <v>#REF!</v>
      </c>
      <c r="T249" s="435" t="e">
        <f>'14'!#REF!</f>
        <v>#REF!</v>
      </c>
      <c r="U249" s="435" t="e">
        <f>'15'!#REF!</f>
        <v>#REF!</v>
      </c>
      <c r="V249" s="435" t="e">
        <f>'16'!#REF!</f>
        <v>#REF!</v>
      </c>
      <c r="W249" s="435" t="e">
        <f>'17'!#REF!</f>
        <v>#REF!</v>
      </c>
      <c r="X249" s="435" t="e">
        <f>'18'!#REF!</f>
        <v>#REF!</v>
      </c>
      <c r="Y249" s="435" t="e">
        <f>'19'!#REF!</f>
        <v>#REF!</v>
      </c>
      <c r="Z249" s="435" t="e">
        <f>'20'!#REF!</f>
        <v>#REF!</v>
      </c>
      <c r="AA249" s="435" t="e">
        <f>'21'!#REF!</f>
        <v>#REF!</v>
      </c>
      <c r="AB249" s="435" t="e">
        <f>'22'!#REF!</f>
        <v>#REF!</v>
      </c>
      <c r="AC249" s="435" t="e">
        <f>'23'!#REF!</f>
        <v>#REF!</v>
      </c>
      <c r="AD249" s="435" t="e">
        <f>'24'!#REF!</f>
        <v>#REF!</v>
      </c>
      <c r="AE249" s="435" t="e">
        <f>'25'!#REF!</f>
        <v>#REF!</v>
      </c>
      <c r="AF249" s="166"/>
      <c r="AG249" s="90"/>
    </row>
    <row r="250" spans="2:33" x14ac:dyDescent="0.2">
      <c r="B250" s="86"/>
      <c r="C250" s="160"/>
      <c r="D250" s="161" t="s">
        <v>72</v>
      </c>
      <c r="E250" s="161"/>
      <c r="F250" s="162"/>
      <c r="G250" s="435" t="e">
        <f>'1'!#REF!</f>
        <v>#REF!</v>
      </c>
      <c r="H250" s="435" t="e">
        <f>'2'!#REF!</f>
        <v>#REF!</v>
      </c>
      <c r="I250" s="435" t="e">
        <f>'3'!#REF!</f>
        <v>#REF!</v>
      </c>
      <c r="J250" s="435" t="e">
        <f>'4'!#REF!</f>
        <v>#REF!</v>
      </c>
      <c r="K250" s="435" t="e">
        <f>'5'!#REF!</f>
        <v>#REF!</v>
      </c>
      <c r="L250" s="435" t="e">
        <f>'6'!#REF!</f>
        <v>#REF!</v>
      </c>
      <c r="M250" s="435" t="e">
        <f>'7'!#REF!</f>
        <v>#REF!</v>
      </c>
      <c r="N250" s="435" t="e">
        <f>'8'!#REF!</f>
        <v>#REF!</v>
      </c>
      <c r="O250" s="435" t="e">
        <f>'9'!#REF!</f>
        <v>#REF!</v>
      </c>
      <c r="P250" s="435" t="e">
        <f>'10'!#REF!</f>
        <v>#REF!</v>
      </c>
      <c r="Q250" s="435" t="e">
        <f>'11'!#REF!</f>
        <v>#REF!</v>
      </c>
      <c r="R250" s="435" t="e">
        <f>'12'!#REF!</f>
        <v>#REF!</v>
      </c>
      <c r="S250" s="435" t="e">
        <f>'13'!#REF!</f>
        <v>#REF!</v>
      </c>
      <c r="T250" s="435" t="e">
        <f>'14'!#REF!</f>
        <v>#REF!</v>
      </c>
      <c r="U250" s="435" t="e">
        <f>'15'!#REF!</f>
        <v>#REF!</v>
      </c>
      <c r="V250" s="435" t="e">
        <f>'16'!#REF!</f>
        <v>#REF!</v>
      </c>
      <c r="W250" s="435" t="e">
        <f>'17'!#REF!</f>
        <v>#REF!</v>
      </c>
      <c r="X250" s="435" t="e">
        <f>'18'!#REF!</f>
        <v>#REF!</v>
      </c>
      <c r="Y250" s="435" t="e">
        <f>'19'!#REF!</f>
        <v>#REF!</v>
      </c>
      <c r="Z250" s="435" t="e">
        <f>'20'!#REF!</f>
        <v>#REF!</v>
      </c>
      <c r="AA250" s="435" t="e">
        <f>'21'!#REF!</f>
        <v>#REF!</v>
      </c>
      <c r="AB250" s="435" t="e">
        <f>'22'!#REF!</f>
        <v>#REF!</v>
      </c>
      <c r="AC250" s="435" t="e">
        <f>'23'!#REF!</f>
        <v>#REF!</v>
      </c>
      <c r="AD250" s="435" t="e">
        <f>'24'!#REF!</f>
        <v>#REF!</v>
      </c>
      <c r="AE250" s="435" t="e">
        <f>'25'!#REF!</f>
        <v>#REF!</v>
      </c>
      <c r="AF250" s="166"/>
      <c r="AG250" s="90"/>
    </row>
    <row r="251" spans="2:33" x14ac:dyDescent="0.2">
      <c r="B251" s="86"/>
      <c r="C251" s="160"/>
      <c r="D251" s="175"/>
      <c r="E251" s="175"/>
      <c r="F251" s="162"/>
      <c r="G251" s="276" t="e">
        <f t="shared" ref="G251:AE251" si="137">SUM(G247:G250)</f>
        <v>#REF!</v>
      </c>
      <c r="H251" s="276" t="e">
        <f t="shared" si="137"/>
        <v>#REF!</v>
      </c>
      <c r="I251" s="276" t="e">
        <f t="shared" si="137"/>
        <v>#REF!</v>
      </c>
      <c r="J251" s="276" t="e">
        <f t="shared" si="137"/>
        <v>#REF!</v>
      </c>
      <c r="K251" s="276" t="e">
        <f t="shared" si="137"/>
        <v>#REF!</v>
      </c>
      <c r="L251" s="276" t="e">
        <f t="shared" si="137"/>
        <v>#REF!</v>
      </c>
      <c r="M251" s="276" t="e">
        <f t="shared" si="137"/>
        <v>#REF!</v>
      </c>
      <c r="N251" s="276" t="e">
        <f t="shared" si="137"/>
        <v>#REF!</v>
      </c>
      <c r="O251" s="276" t="e">
        <f t="shared" si="137"/>
        <v>#REF!</v>
      </c>
      <c r="P251" s="276" t="e">
        <f t="shared" si="137"/>
        <v>#REF!</v>
      </c>
      <c r="Q251" s="276" t="e">
        <f t="shared" si="137"/>
        <v>#REF!</v>
      </c>
      <c r="R251" s="276" t="e">
        <f t="shared" si="137"/>
        <v>#REF!</v>
      </c>
      <c r="S251" s="276" t="e">
        <f t="shared" si="137"/>
        <v>#REF!</v>
      </c>
      <c r="T251" s="276" t="e">
        <f t="shared" si="137"/>
        <v>#REF!</v>
      </c>
      <c r="U251" s="276" t="e">
        <f t="shared" si="137"/>
        <v>#REF!</v>
      </c>
      <c r="V251" s="276" t="e">
        <f t="shared" si="137"/>
        <v>#REF!</v>
      </c>
      <c r="W251" s="276" t="e">
        <f t="shared" si="137"/>
        <v>#REF!</v>
      </c>
      <c r="X251" s="276" t="e">
        <f t="shared" si="137"/>
        <v>#REF!</v>
      </c>
      <c r="Y251" s="276" t="e">
        <f t="shared" si="137"/>
        <v>#REF!</v>
      </c>
      <c r="Z251" s="276" t="e">
        <f t="shared" si="137"/>
        <v>#REF!</v>
      </c>
      <c r="AA251" s="276" t="e">
        <f t="shared" si="137"/>
        <v>#REF!</v>
      </c>
      <c r="AB251" s="276" t="e">
        <f t="shared" si="137"/>
        <v>#REF!</v>
      </c>
      <c r="AC251" s="276" t="e">
        <f t="shared" si="137"/>
        <v>#REF!</v>
      </c>
      <c r="AD251" s="276" t="e">
        <f t="shared" si="137"/>
        <v>#REF!</v>
      </c>
      <c r="AE251" s="276" t="e">
        <f t="shared" si="137"/>
        <v>#REF!</v>
      </c>
      <c r="AF251" s="166"/>
      <c r="AG251" s="90"/>
    </row>
    <row r="252" spans="2:33" x14ac:dyDescent="0.2">
      <c r="B252" s="86"/>
      <c r="C252" s="160"/>
      <c r="D252" s="178"/>
      <c r="E252" s="178"/>
      <c r="F252" s="206"/>
      <c r="G252" s="211"/>
      <c r="H252" s="211"/>
      <c r="I252" s="211"/>
      <c r="J252" s="211"/>
      <c r="K252" s="211"/>
      <c r="L252" s="211"/>
      <c r="M252" s="211"/>
      <c r="N252" s="211"/>
      <c r="O252" s="211"/>
      <c r="P252" s="211"/>
      <c r="Q252" s="211"/>
      <c r="R252" s="211"/>
      <c r="S252" s="211"/>
      <c r="T252" s="211"/>
      <c r="U252" s="211"/>
      <c r="V252" s="211"/>
      <c r="W252" s="211"/>
      <c r="X252" s="211"/>
      <c r="Y252" s="211"/>
      <c r="Z252" s="211"/>
      <c r="AA252" s="211"/>
      <c r="AB252" s="211"/>
      <c r="AC252" s="211"/>
      <c r="AD252" s="211"/>
      <c r="AE252" s="211"/>
      <c r="AF252" s="166"/>
      <c r="AG252" s="90"/>
    </row>
    <row r="253" spans="2:33" x14ac:dyDescent="0.2">
      <c r="B253" s="86"/>
      <c r="C253" s="181"/>
      <c r="D253" s="175" t="s">
        <v>139</v>
      </c>
      <c r="E253" s="175"/>
      <c r="F253" s="206"/>
      <c r="G253" s="276" t="e">
        <f t="shared" ref="G253:AE253" si="138">G245-G251</f>
        <v>#REF!</v>
      </c>
      <c r="H253" s="276" t="e">
        <f t="shared" si="138"/>
        <v>#REF!</v>
      </c>
      <c r="I253" s="276" t="e">
        <f t="shared" si="138"/>
        <v>#REF!</v>
      </c>
      <c r="J253" s="276" t="e">
        <f t="shared" si="138"/>
        <v>#REF!</v>
      </c>
      <c r="K253" s="276" t="e">
        <f t="shared" si="138"/>
        <v>#REF!</v>
      </c>
      <c r="L253" s="276" t="e">
        <f t="shared" si="138"/>
        <v>#REF!</v>
      </c>
      <c r="M253" s="276" t="e">
        <f t="shared" si="138"/>
        <v>#REF!</v>
      </c>
      <c r="N253" s="276" t="e">
        <f t="shared" si="138"/>
        <v>#REF!</v>
      </c>
      <c r="O253" s="276" t="e">
        <f t="shared" si="138"/>
        <v>#REF!</v>
      </c>
      <c r="P253" s="276" t="e">
        <f t="shared" si="138"/>
        <v>#REF!</v>
      </c>
      <c r="Q253" s="276" t="e">
        <f t="shared" si="138"/>
        <v>#REF!</v>
      </c>
      <c r="R253" s="276" t="e">
        <f t="shared" si="138"/>
        <v>#REF!</v>
      </c>
      <c r="S253" s="276" t="e">
        <f t="shared" si="138"/>
        <v>#REF!</v>
      </c>
      <c r="T253" s="276" t="e">
        <f t="shared" si="138"/>
        <v>#REF!</v>
      </c>
      <c r="U253" s="276" t="e">
        <f t="shared" si="138"/>
        <v>#REF!</v>
      </c>
      <c r="V253" s="276" t="e">
        <f t="shared" si="138"/>
        <v>#REF!</v>
      </c>
      <c r="W253" s="276" t="e">
        <f t="shared" si="138"/>
        <v>#REF!</v>
      </c>
      <c r="X253" s="276" t="e">
        <f t="shared" si="138"/>
        <v>#REF!</v>
      </c>
      <c r="Y253" s="276" t="e">
        <f t="shared" si="138"/>
        <v>#REF!</v>
      </c>
      <c r="Z253" s="276" t="e">
        <f t="shared" si="138"/>
        <v>#REF!</v>
      </c>
      <c r="AA253" s="276" t="e">
        <f t="shared" si="138"/>
        <v>#REF!</v>
      </c>
      <c r="AB253" s="276" t="e">
        <f t="shared" si="138"/>
        <v>#REF!</v>
      </c>
      <c r="AC253" s="276" t="e">
        <f t="shared" si="138"/>
        <v>#REF!</v>
      </c>
      <c r="AD253" s="276" t="e">
        <f t="shared" si="138"/>
        <v>#REF!</v>
      </c>
      <c r="AE253" s="276" t="e">
        <f t="shared" si="138"/>
        <v>#REF!</v>
      </c>
      <c r="AF253" s="166"/>
      <c r="AG253" s="90"/>
    </row>
    <row r="254" spans="2:33" x14ac:dyDescent="0.2">
      <c r="B254" s="86"/>
      <c r="C254" s="195"/>
      <c r="D254" s="365"/>
      <c r="E254" s="365"/>
      <c r="F254" s="366"/>
      <c r="G254" s="367"/>
      <c r="H254" s="367"/>
      <c r="I254" s="367"/>
      <c r="J254" s="367"/>
      <c r="K254" s="367"/>
      <c r="L254" s="367"/>
      <c r="M254" s="367"/>
      <c r="N254" s="367"/>
      <c r="O254" s="367"/>
      <c r="P254" s="367"/>
      <c r="Q254" s="367"/>
      <c r="R254" s="367"/>
      <c r="S254" s="367"/>
      <c r="T254" s="367"/>
      <c r="U254" s="367"/>
      <c r="V254" s="367"/>
      <c r="W254" s="367"/>
      <c r="X254" s="367"/>
      <c r="Y254" s="367"/>
      <c r="Z254" s="367"/>
      <c r="AA254" s="367"/>
      <c r="AB254" s="367"/>
      <c r="AC254" s="367"/>
      <c r="AD254" s="367"/>
      <c r="AE254" s="367"/>
      <c r="AF254" s="197"/>
      <c r="AG254" s="90"/>
    </row>
    <row r="255" spans="2:33" x14ac:dyDescent="0.2">
      <c r="B255" s="86"/>
      <c r="C255" s="87"/>
      <c r="D255" s="101"/>
      <c r="E255" s="101"/>
      <c r="F255" s="105"/>
      <c r="G255" s="142"/>
      <c r="H255" s="142"/>
      <c r="I255" s="142"/>
      <c r="J255" s="142"/>
      <c r="K255" s="142"/>
      <c r="L255" s="142"/>
      <c r="M255" s="142"/>
      <c r="N255" s="142"/>
      <c r="O255" s="142"/>
      <c r="P255" s="142"/>
      <c r="Q255" s="142"/>
      <c r="R255" s="142"/>
      <c r="S255" s="142"/>
      <c r="T255" s="142"/>
      <c r="U255" s="142"/>
      <c r="V255" s="142"/>
      <c r="W255" s="142"/>
      <c r="X255" s="142"/>
      <c r="Y255" s="142"/>
      <c r="Z255" s="142"/>
      <c r="AA255" s="142"/>
      <c r="AB255" s="142"/>
      <c r="AC255" s="142"/>
      <c r="AD255" s="142"/>
      <c r="AE255" s="142"/>
      <c r="AF255" s="87"/>
      <c r="AG255" s="90"/>
    </row>
    <row r="256" spans="2:33" x14ac:dyDescent="0.2">
      <c r="B256" s="86"/>
      <c r="C256" s="156"/>
      <c r="D256" s="277"/>
      <c r="E256" s="277"/>
      <c r="F256" s="278"/>
      <c r="G256" s="280"/>
      <c r="H256" s="280"/>
      <c r="I256" s="280"/>
      <c r="J256" s="280"/>
      <c r="K256" s="280"/>
      <c r="L256" s="280"/>
      <c r="M256" s="280"/>
      <c r="N256" s="280"/>
      <c r="O256" s="280"/>
      <c r="P256" s="280"/>
      <c r="Q256" s="280"/>
      <c r="R256" s="280"/>
      <c r="S256" s="280"/>
      <c r="T256" s="280"/>
      <c r="U256" s="280"/>
      <c r="V256" s="280"/>
      <c r="W256" s="280"/>
      <c r="X256" s="280"/>
      <c r="Y256" s="280"/>
      <c r="Z256" s="280"/>
      <c r="AA256" s="280"/>
      <c r="AB256" s="280"/>
      <c r="AC256" s="280"/>
      <c r="AD256" s="280"/>
      <c r="AE256" s="280"/>
      <c r="AF256" s="281"/>
      <c r="AG256" s="90"/>
    </row>
    <row r="257" spans="2:33" x14ac:dyDescent="0.2">
      <c r="B257" s="86"/>
      <c r="C257" s="160"/>
      <c r="D257" s="268" t="s">
        <v>102</v>
      </c>
      <c r="E257" s="268"/>
      <c r="F257" s="206"/>
      <c r="G257" s="203"/>
      <c r="H257" s="203"/>
      <c r="I257" s="203"/>
      <c r="J257" s="203"/>
      <c r="K257" s="203"/>
      <c r="L257" s="203"/>
      <c r="M257" s="203"/>
      <c r="N257" s="203"/>
      <c r="O257" s="203"/>
      <c r="P257" s="203"/>
      <c r="Q257" s="203"/>
      <c r="R257" s="203"/>
      <c r="S257" s="203"/>
      <c r="T257" s="203"/>
      <c r="U257" s="203"/>
      <c r="V257" s="203"/>
      <c r="W257" s="203"/>
      <c r="X257" s="203"/>
      <c r="Y257" s="203"/>
      <c r="Z257" s="203"/>
      <c r="AA257" s="203"/>
      <c r="AB257" s="203"/>
      <c r="AC257" s="203"/>
      <c r="AD257" s="203"/>
      <c r="AE257" s="203"/>
      <c r="AF257" s="208"/>
      <c r="AG257" s="90"/>
    </row>
    <row r="258" spans="2:33" x14ac:dyDescent="0.2">
      <c r="B258" s="86"/>
      <c r="C258" s="160"/>
      <c r="D258" s="178"/>
      <c r="E258" s="178"/>
      <c r="F258" s="206"/>
      <c r="G258" s="203"/>
      <c r="H258" s="203"/>
      <c r="I258" s="203"/>
      <c r="J258" s="203"/>
      <c r="K258" s="203"/>
      <c r="L258" s="203"/>
      <c r="M258" s="203"/>
      <c r="N258" s="203"/>
      <c r="O258" s="203"/>
      <c r="P258" s="203"/>
      <c r="Q258" s="203"/>
      <c r="R258" s="203"/>
      <c r="S258" s="203"/>
      <c r="T258" s="203"/>
      <c r="U258" s="203"/>
      <c r="V258" s="203"/>
      <c r="W258" s="203"/>
      <c r="X258" s="203"/>
      <c r="Y258" s="203"/>
      <c r="Z258" s="203"/>
      <c r="AA258" s="203"/>
      <c r="AB258" s="203"/>
      <c r="AC258" s="203"/>
      <c r="AD258" s="203"/>
      <c r="AE258" s="203"/>
      <c r="AF258" s="208"/>
      <c r="AG258" s="90"/>
    </row>
    <row r="259" spans="2:33" x14ac:dyDescent="0.2">
      <c r="B259" s="86"/>
      <c r="C259" s="160"/>
      <c r="D259" s="161" t="s">
        <v>103</v>
      </c>
      <c r="E259" s="161"/>
      <c r="F259" s="206"/>
      <c r="G259" s="435" t="e">
        <f>'1'!#REF!</f>
        <v>#REF!</v>
      </c>
      <c r="H259" s="435" t="e">
        <f>'2'!#REF!</f>
        <v>#REF!</v>
      </c>
      <c r="I259" s="435" t="e">
        <f>'3'!#REF!</f>
        <v>#REF!</v>
      </c>
      <c r="J259" s="435" t="e">
        <f>'4'!#REF!</f>
        <v>#REF!</v>
      </c>
      <c r="K259" s="435" t="e">
        <f>'5'!#REF!</f>
        <v>#REF!</v>
      </c>
      <c r="L259" s="435" t="e">
        <f>'6'!#REF!</f>
        <v>#REF!</v>
      </c>
      <c r="M259" s="435" t="e">
        <f>'7'!#REF!</f>
        <v>#REF!</v>
      </c>
      <c r="N259" s="435" t="e">
        <f>'8'!#REF!</f>
        <v>#REF!</v>
      </c>
      <c r="O259" s="435" t="e">
        <f>'9'!#REF!</f>
        <v>#REF!</v>
      </c>
      <c r="P259" s="435" t="e">
        <f>'10'!#REF!</f>
        <v>#REF!</v>
      </c>
      <c r="Q259" s="435" t="e">
        <f>'11'!#REF!</f>
        <v>#REF!</v>
      </c>
      <c r="R259" s="435" t="e">
        <f>'12'!#REF!</f>
        <v>#REF!</v>
      </c>
      <c r="S259" s="435" t="e">
        <f>'13'!#REF!</f>
        <v>#REF!</v>
      </c>
      <c r="T259" s="435" t="e">
        <f>'14'!#REF!</f>
        <v>#REF!</v>
      </c>
      <c r="U259" s="435" t="e">
        <f>'15'!#REF!</f>
        <v>#REF!</v>
      </c>
      <c r="V259" s="435" t="e">
        <f>'16'!#REF!</f>
        <v>#REF!</v>
      </c>
      <c r="W259" s="435" t="e">
        <f>'17'!#REF!</f>
        <v>#REF!</v>
      </c>
      <c r="X259" s="435" t="e">
        <f>'18'!#REF!</f>
        <v>#REF!</v>
      </c>
      <c r="Y259" s="435" t="e">
        <f>'19'!#REF!</f>
        <v>#REF!</v>
      </c>
      <c r="Z259" s="435" t="e">
        <f>'20'!#REF!</f>
        <v>#REF!</v>
      </c>
      <c r="AA259" s="435" t="e">
        <f>'21'!#REF!</f>
        <v>#REF!</v>
      </c>
      <c r="AB259" s="435" t="e">
        <f>'22'!#REF!</f>
        <v>#REF!</v>
      </c>
      <c r="AC259" s="435" t="e">
        <f>'23'!#REF!</f>
        <v>#REF!</v>
      </c>
      <c r="AD259" s="435" t="e">
        <f>'24'!#REF!</f>
        <v>#REF!</v>
      </c>
      <c r="AE259" s="435" t="e">
        <f>'25'!#REF!</f>
        <v>#REF!</v>
      </c>
      <c r="AF259" s="208"/>
      <c r="AG259" s="90"/>
    </row>
    <row r="260" spans="2:33" x14ac:dyDescent="0.2">
      <c r="B260" s="86"/>
      <c r="C260" s="160"/>
      <c r="D260" s="161" t="s">
        <v>104</v>
      </c>
      <c r="E260" s="161"/>
      <c r="F260" s="206"/>
      <c r="G260" s="435" t="e">
        <f>'1'!#REF!</f>
        <v>#REF!</v>
      </c>
      <c r="H260" s="435" t="e">
        <f>'2'!#REF!</f>
        <v>#REF!</v>
      </c>
      <c r="I260" s="435" t="e">
        <f>'3'!#REF!</f>
        <v>#REF!</v>
      </c>
      <c r="J260" s="435" t="e">
        <f>'4'!#REF!</f>
        <v>#REF!</v>
      </c>
      <c r="K260" s="435" t="e">
        <f>'5'!#REF!</f>
        <v>#REF!</v>
      </c>
      <c r="L260" s="435" t="e">
        <f>'6'!#REF!</f>
        <v>#REF!</v>
      </c>
      <c r="M260" s="435" t="e">
        <f>'7'!#REF!</f>
        <v>#REF!</v>
      </c>
      <c r="N260" s="435" t="e">
        <f>'8'!#REF!</f>
        <v>#REF!</v>
      </c>
      <c r="O260" s="435" t="e">
        <f>'9'!#REF!</f>
        <v>#REF!</v>
      </c>
      <c r="P260" s="435" t="e">
        <f>'10'!#REF!</f>
        <v>#REF!</v>
      </c>
      <c r="Q260" s="435" t="e">
        <f>'11'!#REF!</f>
        <v>#REF!</v>
      </c>
      <c r="R260" s="435" t="e">
        <f>'12'!#REF!</f>
        <v>#REF!</v>
      </c>
      <c r="S260" s="435" t="e">
        <f>'13'!#REF!</f>
        <v>#REF!</v>
      </c>
      <c r="T260" s="435" t="e">
        <f>'14'!#REF!</f>
        <v>#REF!</v>
      </c>
      <c r="U260" s="435" t="e">
        <f>'15'!#REF!</f>
        <v>#REF!</v>
      </c>
      <c r="V260" s="435" t="e">
        <f>'16'!#REF!</f>
        <v>#REF!</v>
      </c>
      <c r="W260" s="435" t="e">
        <f>'17'!#REF!</f>
        <v>#REF!</v>
      </c>
      <c r="X260" s="435" t="e">
        <f>'18'!#REF!</f>
        <v>#REF!</v>
      </c>
      <c r="Y260" s="435" t="e">
        <f>'19'!#REF!</f>
        <v>#REF!</v>
      </c>
      <c r="Z260" s="435" t="e">
        <f>'20'!#REF!</f>
        <v>#REF!</v>
      </c>
      <c r="AA260" s="435" t="e">
        <f>'21'!#REF!</f>
        <v>#REF!</v>
      </c>
      <c r="AB260" s="435" t="e">
        <f>'22'!#REF!</f>
        <v>#REF!</v>
      </c>
      <c r="AC260" s="435" t="e">
        <f>'23'!#REF!</f>
        <v>#REF!</v>
      </c>
      <c r="AD260" s="435" t="e">
        <f>'24'!#REF!</f>
        <v>#REF!</v>
      </c>
      <c r="AE260" s="435" t="e">
        <f>'25'!#REF!</f>
        <v>#REF!</v>
      </c>
      <c r="AF260" s="208"/>
      <c r="AG260" s="90"/>
    </row>
    <row r="261" spans="2:33" x14ac:dyDescent="0.2">
      <c r="B261" s="86"/>
      <c r="C261" s="160"/>
      <c r="D261" s="161"/>
      <c r="E261" s="161"/>
      <c r="F261" s="206"/>
      <c r="G261" s="203"/>
      <c r="H261" s="203"/>
      <c r="I261" s="203"/>
      <c r="J261" s="203"/>
      <c r="K261" s="203"/>
      <c r="L261" s="203"/>
      <c r="M261" s="203"/>
      <c r="N261" s="203"/>
      <c r="O261" s="203"/>
      <c r="P261" s="203"/>
      <c r="Q261" s="203"/>
      <c r="R261" s="203"/>
      <c r="S261" s="203"/>
      <c r="T261" s="203"/>
      <c r="U261" s="203"/>
      <c r="V261" s="203"/>
      <c r="W261" s="203"/>
      <c r="X261" s="203"/>
      <c r="Y261" s="203"/>
      <c r="Z261" s="203"/>
      <c r="AA261" s="203"/>
      <c r="AB261" s="203"/>
      <c r="AC261" s="203"/>
      <c r="AD261" s="203"/>
      <c r="AE261" s="203"/>
      <c r="AF261" s="208"/>
      <c r="AG261" s="90"/>
    </row>
    <row r="262" spans="2:33" s="74" customFormat="1" x14ac:dyDescent="0.2">
      <c r="B262" s="102"/>
      <c r="C262" s="181"/>
      <c r="D262" s="175" t="s">
        <v>138</v>
      </c>
      <c r="E262" s="175"/>
      <c r="F262" s="184"/>
      <c r="G262" s="276" t="e">
        <f>G259-G260</f>
        <v>#REF!</v>
      </c>
      <c r="H262" s="276" t="e">
        <f>H259-H260</f>
        <v>#REF!</v>
      </c>
      <c r="I262" s="276" t="e">
        <f>I259-I260</f>
        <v>#REF!</v>
      </c>
      <c r="J262" s="276" t="e">
        <f t="shared" ref="J262:AE262" si="139">J259-J260</f>
        <v>#REF!</v>
      </c>
      <c r="K262" s="276" t="e">
        <f t="shared" si="139"/>
        <v>#REF!</v>
      </c>
      <c r="L262" s="276" t="e">
        <f t="shared" si="139"/>
        <v>#REF!</v>
      </c>
      <c r="M262" s="276" t="e">
        <f t="shared" si="139"/>
        <v>#REF!</v>
      </c>
      <c r="N262" s="276" t="e">
        <f t="shared" si="139"/>
        <v>#REF!</v>
      </c>
      <c r="O262" s="276" t="e">
        <f t="shared" si="139"/>
        <v>#REF!</v>
      </c>
      <c r="P262" s="276" t="e">
        <f t="shared" si="139"/>
        <v>#REF!</v>
      </c>
      <c r="Q262" s="276" t="e">
        <f t="shared" si="139"/>
        <v>#REF!</v>
      </c>
      <c r="R262" s="276" t="e">
        <f t="shared" si="139"/>
        <v>#REF!</v>
      </c>
      <c r="S262" s="276" t="e">
        <f t="shared" si="139"/>
        <v>#REF!</v>
      </c>
      <c r="T262" s="276" t="e">
        <f t="shared" si="139"/>
        <v>#REF!</v>
      </c>
      <c r="U262" s="276" t="e">
        <f t="shared" si="139"/>
        <v>#REF!</v>
      </c>
      <c r="V262" s="276" t="e">
        <f t="shared" si="139"/>
        <v>#REF!</v>
      </c>
      <c r="W262" s="276" t="e">
        <f t="shared" si="139"/>
        <v>#REF!</v>
      </c>
      <c r="X262" s="276" t="e">
        <f t="shared" si="139"/>
        <v>#REF!</v>
      </c>
      <c r="Y262" s="276" t="e">
        <f t="shared" si="139"/>
        <v>#REF!</v>
      </c>
      <c r="Z262" s="276" t="e">
        <f t="shared" si="139"/>
        <v>#REF!</v>
      </c>
      <c r="AA262" s="276" t="e">
        <f t="shared" si="139"/>
        <v>#REF!</v>
      </c>
      <c r="AB262" s="276" t="e">
        <f t="shared" si="139"/>
        <v>#REF!</v>
      </c>
      <c r="AC262" s="276" t="e">
        <f t="shared" si="139"/>
        <v>#REF!</v>
      </c>
      <c r="AD262" s="276" t="e">
        <f t="shared" si="139"/>
        <v>#REF!</v>
      </c>
      <c r="AE262" s="276" t="e">
        <f t="shared" si="139"/>
        <v>#REF!</v>
      </c>
      <c r="AF262" s="261"/>
      <c r="AG262" s="103"/>
    </row>
    <row r="263" spans="2:33" x14ac:dyDescent="0.2">
      <c r="B263" s="86"/>
      <c r="C263" s="195"/>
      <c r="D263" s="196"/>
      <c r="E263" s="196"/>
      <c r="F263" s="263"/>
      <c r="G263" s="282"/>
      <c r="H263" s="282"/>
      <c r="I263" s="282"/>
      <c r="J263" s="282"/>
      <c r="K263" s="282"/>
      <c r="L263" s="282"/>
      <c r="M263" s="282"/>
      <c r="N263" s="282"/>
      <c r="O263" s="282"/>
      <c r="P263" s="282"/>
      <c r="Q263" s="282"/>
      <c r="R263" s="282"/>
      <c r="S263" s="282"/>
      <c r="T263" s="282"/>
      <c r="U263" s="282"/>
      <c r="V263" s="282"/>
      <c r="W263" s="282"/>
      <c r="X263" s="282"/>
      <c r="Y263" s="282"/>
      <c r="Z263" s="282"/>
      <c r="AA263" s="282"/>
      <c r="AB263" s="282"/>
      <c r="AC263" s="282"/>
      <c r="AD263" s="282"/>
      <c r="AE263" s="282"/>
      <c r="AF263" s="283"/>
      <c r="AG263" s="90"/>
    </row>
    <row r="264" spans="2:33" x14ac:dyDescent="0.2">
      <c r="B264" s="86"/>
      <c r="C264" s="87"/>
      <c r="D264" s="95"/>
      <c r="E264" s="95"/>
      <c r="F264" s="105"/>
      <c r="G264" s="142"/>
      <c r="H264" s="142"/>
      <c r="I264" s="142"/>
      <c r="J264" s="142"/>
      <c r="K264" s="142"/>
      <c r="L264" s="142"/>
      <c r="M264" s="142"/>
      <c r="N264" s="142"/>
      <c r="O264" s="142"/>
      <c r="P264" s="142"/>
      <c r="Q264" s="142"/>
      <c r="R264" s="142"/>
      <c r="S264" s="142"/>
      <c r="T264" s="142"/>
      <c r="U264" s="142"/>
      <c r="V264" s="142"/>
      <c r="W264" s="142"/>
      <c r="X264" s="142"/>
      <c r="Y264" s="142"/>
      <c r="Z264" s="142"/>
      <c r="AA264" s="142"/>
      <c r="AB264" s="142"/>
      <c r="AC264" s="142"/>
      <c r="AD264" s="142"/>
      <c r="AE264" s="142"/>
      <c r="AF264" s="142"/>
      <c r="AG264" s="90"/>
    </row>
    <row r="265" spans="2:33" x14ac:dyDescent="0.2">
      <c r="B265" s="86"/>
      <c r="C265" s="156"/>
      <c r="D265" s="277"/>
      <c r="E265" s="277"/>
      <c r="F265" s="278"/>
      <c r="G265" s="279"/>
      <c r="H265" s="279"/>
      <c r="I265" s="279"/>
      <c r="J265" s="279"/>
      <c r="K265" s="279"/>
      <c r="L265" s="279"/>
      <c r="M265" s="279"/>
      <c r="N265" s="279"/>
      <c r="O265" s="279"/>
      <c r="P265" s="279"/>
      <c r="Q265" s="279"/>
      <c r="R265" s="279"/>
      <c r="S265" s="279"/>
      <c r="T265" s="279"/>
      <c r="U265" s="279"/>
      <c r="V265" s="279"/>
      <c r="W265" s="279"/>
      <c r="X265" s="279"/>
      <c r="Y265" s="279"/>
      <c r="Z265" s="279"/>
      <c r="AA265" s="279"/>
      <c r="AB265" s="279"/>
      <c r="AC265" s="279"/>
      <c r="AD265" s="279"/>
      <c r="AE265" s="279"/>
      <c r="AF265" s="201"/>
      <c r="AG265" s="90"/>
    </row>
    <row r="266" spans="2:33" x14ac:dyDescent="0.2">
      <c r="B266" s="86"/>
      <c r="C266" s="181"/>
      <c r="D266" s="268" t="s">
        <v>142</v>
      </c>
      <c r="E266" s="175"/>
      <c r="F266" s="206"/>
      <c r="G266" s="276" t="e">
        <f>G253+G262</f>
        <v>#REF!</v>
      </c>
      <c r="H266" s="276" t="e">
        <f>H253+H262</f>
        <v>#REF!</v>
      </c>
      <c r="I266" s="276" t="e">
        <f>I253+I262</f>
        <v>#REF!</v>
      </c>
      <c r="J266" s="276" t="e">
        <f t="shared" ref="J266:AE266" si="140">J253+J262</f>
        <v>#REF!</v>
      </c>
      <c r="K266" s="276" t="e">
        <f t="shared" si="140"/>
        <v>#REF!</v>
      </c>
      <c r="L266" s="276" t="e">
        <f t="shared" si="140"/>
        <v>#REF!</v>
      </c>
      <c r="M266" s="276" t="e">
        <f t="shared" si="140"/>
        <v>#REF!</v>
      </c>
      <c r="N266" s="276" t="e">
        <f t="shared" si="140"/>
        <v>#REF!</v>
      </c>
      <c r="O266" s="276" t="e">
        <f t="shared" si="140"/>
        <v>#REF!</v>
      </c>
      <c r="P266" s="276" t="e">
        <f t="shared" si="140"/>
        <v>#REF!</v>
      </c>
      <c r="Q266" s="276" t="e">
        <f t="shared" si="140"/>
        <v>#REF!</v>
      </c>
      <c r="R266" s="276" t="e">
        <f t="shared" si="140"/>
        <v>#REF!</v>
      </c>
      <c r="S266" s="276" t="e">
        <f t="shared" si="140"/>
        <v>#REF!</v>
      </c>
      <c r="T266" s="276" t="e">
        <f t="shared" si="140"/>
        <v>#REF!</v>
      </c>
      <c r="U266" s="276" t="e">
        <f t="shared" si="140"/>
        <v>#REF!</v>
      </c>
      <c r="V266" s="276" t="e">
        <f t="shared" si="140"/>
        <v>#REF!</v>
      </c>
      <c r="W266" s="276" t="e">
        <f t="shared" si="140"/>
        <v>#REF!</v>
      </c>
      <c r="X266" s="276" t="e">
        <f t="shared" si="140"/>
        <v>#REF!</v>
      </c>
      <c r="Y266" s="276" t="e">
        <f t="shared" si="140"/>
        <v>#REF!</v>
      </c>
      <c r="Z266" s="276" t="e">
        <f t="shared" si="140"/>
        <v>#REF!</v>
      </c>
      <c r="AA266" s="276" t="e">
        <f t="shared" si="140"/>
        <v>#REF!</v>
      </c>
      <c r="AB266" s="276" t="e">
        <f t="shared" si="140"/>
        <v>#REF!</v>
      </c>
      <c r="AC266" s="276" t="e">
        <f t="shared" si="140"/>
        <v>#REF!</v>
      </c>
      <c r="AD266" s="276" t="e">
        <f t="shared" si="140"/>
        <v>#REF!</v>
      </c>
      <c r="AE266" s="276" t="e">
        <f t="shared" si="140"/>
        <v>#REF!</v>
      </c>
      <c r="AF266" s="166"/>
      <c r="AG266" s="90"/>
    </row>
    <row r="267" spans="2:33" x14ac:dyDescent="0.2">
      <c r="B267" s="86"/>
      <c r="C267" s="160"/>
      <c r="D267" s="361" t="s">
        <v>160</v>
      </c>
      <c r="E267" s="361"/>
      <c r="F267" s="362"/>
      <c r="G267" s="363" t="e">
        <f>G266/(G245+G259)</f>
        <v>#REF!</v>
      </c>
      <c r="H267" s="364" t="e">
        <f>H266/(H245+H259)</f>
        <v>#REF!</v>
      </c>
      <c r="I267" s="364" t="e">
        <f>I266/(I245+I259)</f>
        <v>#REF!</v>
      </c>
      <c r="J267" s="363" t="e">
        <f t="shared" ref="J267:AE267" si="141">J266/(J245+J259)</f>
        <v>#REF!</v>
      </c>
      <c r="K267" s="363" t="e">
        <f t="shared" si="141"/>
        <v>#REF!</v>
      </c>
      <c r="L267" s="363" t="e">
        <f t="shared" si="141"/>
        <v>#REF!</v>
      </c>
      <c r="M267" s="363" t="e">
        <f t="shared" si="141"/>
        <v>#REF!</v>
      </c>
      <c r="N267" s="363" t="e">
        <f t="shared" si="141"/>
        <v>#REF!</v>
      </c>
      <c r="O267" s="363" t="e">
        <f t="shared" si="141"/>
        <v>#REF!</v>
      </c>
      <c r="P267" s="363" t="e">
        <f t="shared" si="141"/>
        <v>#REF!</v>
      </c>
      <c r="Q267" s="363" t="e">
        <f t="shared" si="141"/>
        <v>#REF!</v>
      </c>
      <c r="R267" s="363" t="e">
        <f t="shared" si="141"/>
        <v>#REF!</v>
      </c>
      <c r="S267" s="363" t="e">
        <f t="shared" si="141"/>
        <v>#REF!</v>
      </c>
      <c r="T267" s="363" t="e">
        <f t="shared" si="141"/>
        <v>#REF!</v>
      </c>
      <c r="U267" s="363" t="e">
        <f t="shared" si="141"/>
        <v>#REF!</v>
      </c>
      <c r="V267" s="363" t="e">
        <f t="shared" si="141"/>
        <v>#REF!</v>
      </c>
      <c r="W267" s="363" t="e">
        <f t="shared" si="141"/>
        <v>#REF!</v>
      </c>
      <c r="X267" s="363" t="e">
        <f t="shared" si="141"/>
        <v>#REF!</v>
      </c>
      <c r="Y267" s="363" t="e">
        <f t="shared" si="141"/>
        <v>#REF!</v>
      </c>
      <c r="Z267" s="363" t="e">
        <f t="shared" si="141"/>
        <v>#REF!</v>
      </c>
      <c r="AA267" s="363" t="e">
        <f t="shared" si="141"/>
        <v>#REF!</v>
      </c>
      <c r="AB267" s="363" t="e">
        <f t="shared" si="141"/>
        <v>#REF!</v>
      </c>
      <c r="AC267" s="363" t="e">
        <f t="shared" si="141"/>
        <v>#REF!</v>
      </c>
      <c r="AD267" s="363" t="e">
        <f t="shared" si="141"/>
        <v>#REF!</v>
      </c>
      <c r="AE267" s="363" t="e">
        <f t="shared" si="141"/>
        <v>#REF!</v>
      </c>
      <c r="AF267" s="166"/>
      <c r="AG267" s="90"/>
    </row>
    <row r="268" spans="2:33" x14ac:dyDescent="0.2">
      <c r="B268" s="86"/>
      <c r="C268" s="195"/>
      <c r="D268" s="262"/>
      <c r="E268" s="262"/>
      <c r="F268" s="263"/>
      <c r="G268" s="264"/>
      <c r="H268" s="264"/>
      <c r="I268" s="312"/>
      <c r="J268" s="312"/>
      <c r="K268" s="312"/>
      <c r="L268" s="312"/>
      <c r="M268" s="312"/>
      <c r="N268" s="312"/>
      <c r="O268" s="312"/>
      <c r="P268" s="312"/>
      <c r="Q268" s="312"/>
      <c r="R268" s="312"/>
      <c r="S268" s="312"/>
      <c r="T268" s="312"/>
      <c r="U268" s="312"/>
      <c r="V268" s="312"/>
      <c r="W268" s="312"/>
      <c r="X268" s="312"/>
      <c r="Y268" s="312"/>
      <c r="Z268" s="312"/>
      <c r="AA268" s="312"/>
      <c r="AB268" s="312"/>
      <c r="AC268" s="312"/>
      <c r="AD268" s="312"/>
      <c r="AE268" s="312"/>
      <c r="AF268" s="197"/>
      <c r="AG268" s="90"/>
    </row>
    <row r="269" spans="2:33" x14ac:dyDescent="0.2">
      <c r="B269" s="86"/>
      <c r="C269" s="87"/>
      <c r="D269" s="101"/>
      <c r="E269" s="101"/>
      <c r="F269" s="105"/>
      <c r="G269" s="141"/>
      <c r="H269" s="141"/>
      <c r="I269" s="141"/>
      <c r="J269" s="141"/>
      <c r="K269" s="141"/>
      <c r="L269" s="141"/>
      <c r="M269" s="141"/>
      <c r="N269" s="141"/>
      <c r="O269" s="141"/>
      <c r="P269" s="141"/>
      <c r="Q269" s="141"/>
      <c r="R269" s="141"/>
      <c r="S269" s="141"/>
      <c r="T269" s="141"/>
      <c r="U269" s="141"/>
      <c r="V269" s="141"/>
      <c r="W269" s="141"/>
      <c r="X269" s="141"/>
      <c r="Y269" s="141"/>
      <c r="Z269" s="141"/>
      <c r="AA269" s="141"/>
      <c r="AB269" s="141"/>
      <c r="AC269" s="141"/>
      <c r="AD269" s="141"/>
      <c r="AE269" s="141"/>
      <c r="AF269" s="87"/>
      <c r="AG269" s="90"/>
    </row>
    <row r="270" spans="2:33" x14ac:dyDescent="0.2">
      <c r="B270" s="111"/>
      <c r="C270" s="112"/>
      <c r="D270" s="123"/>
      <c r="E270" s="123"/>
      <c r="F270" s="112"/>
      <c r="G270" s="112"/>
      <c r="H270" s="112"/>
      <c r="I270" s="112"/>
      <c r="J270" s="112"/>
      <c r="K270" s="112"/>
      <c r="L270" s="112"/>
      <c r="M270" s="112"/>
      <c r="N270" s="112"/>
      <c r="O270" s="112"/>
      <c r="P270" s="112"/>
      <c r="Q270" s="112"/>
      <c r="R270" s="112"/>
      <c r="S270" s="112"/>
      <c r="T270" s="112"/>
      <c r="U270" s="112"/>
      <c r="V270" s="112"/>
      <c r="W270" s="112"/>
      <c r="X270" s="112"/>
      <c r="Y270" s="112"/>
      <c r="Z270" s="112"/>
      <c r="AA270" s="112"/>
      <c r="AB270" s="112"/>
      <c r="AC270" s="112"/>
      <c r="AD270" s="112"/>
      <c r="AE270" s="112"/>
      <c r="AF270" s="113" t="s">
        <v>186</v>
      </c>
      <c r="AG270" s="114"/>
    </row>
    <row r="271" spans="2:33" x14ac:dyDescent="0.2">
      <c r="D271" s="69"/>
      <c r="E271" s="69"/>
    </row>
    <row r="272" spans="2:33" x14ac:dyDescent="0.2">
      <c r="D272" s="69"/>
      <c r="E272" s="69"/>
    </row>
    <row r="273" spans="4:5" x14ac:dyDescent="0.2">
      <c r="D273" s="69"/>
      <c r="E273" s="69"/>
    </row>
    <row r="274" spans="4:5" x14ac:dyDescent="0.2">
      <c r="D274" s="69"/>
      <c r="E274" s="69"/>
    </row>
    <row r="275" spans="4:5" x14ac:dyDescent="0.2">
      <c r="D275" s="69"/>
      <c r="E275" s="69"/>
    </row>
    <row r="276" spans="4:5" x14ac:dyDescent="0.2">
      <c r="D276" s="69"/>
      <c r="E276" s="69"/>
    </row>
    <row r="277" spans="4:5" x14ac:dyDescent="0.2">
      <c r="D277" s="69"/>
      <c r="E277" s="69"/>
    </row>
    <row r="278" spans="4:5" x14ac:dyDescent="0.2">
      <c r="D278" s="69"/>
      <c r="E278" s="69"/>
    </row>
    <row r="279" spans="4:5" x14ac:dyDescent="0.2">
      <c r="D279" s="69"/>
      <c r="E279" s="69"/>
    </row>
    <row r="280" spans="4:5" x14ac:dyDescent="0.2">
      <c r="D280" s="69"/>
      <c r="E280" s="69"/>
    </row>
    <row r="281" spans="4:5" x14ac:dyDescent="0.2">
      <c r="D281" s="69"/>
      <c r="E281" s="69"/>
    </row>
  </sheetData>
  <mergeCells count="38">
    <mergeCell ref="D120:E120"/>
    <mergeCell ref="D112:E112"/>
    <mergeCell ref="D113:E113"/>
    <mergeCell ref="D114:E114"/>
    <mergeCell ref="D118:E118"/>
    <mergeCell ref="D119:E119"/>
    <mergeCell ref="D155:E155"/>
    <mergeCell ref="D121:E121"/>
    <mergeCell ref="D122:E122"/>
    <mergeCell ref="D125:E125"/>
    <mergeCell ref="D126:E126"/>
    <mergeCell ref="D127:E127"/>
    <mergeCell ref="D128:E128"/>
    <mergeCell ref="D129:E129"/>
    <mergeCell ref="D140:E140"/>
    <mergeCell ref="D143:E143"/>
    <mergeCell ref="D144:E144"/>
    <mergeCell ref="D152:E152"/>
    <mergeCell ref="D200:E200"/>
    <mergeCell ref="D156:E156"/>
    <mergeCell ref="D175:E175"/>
    <mergeCell ref="D176:E176"/>
    <mergeCell ref="D177:E177"/>
    <mergeCell ref="D178:E178"/>
    <mergeCell ref="D179:E179"/>
    <mergeCell ref="D188:E188"/>
    <mergeCell ref="D189:E189"/>
    <mergeCell ref="D190:E190"/>
    <mergeCell ref="D191:E191"/>
    <mergeCell ref="D199:E199"/>
    <mergeCell ref="D207:E207"/>
    <mergeCell ref="D208:E208"/>
    <mergeCell ref="D201:E201"/>
    <mergeCell ref="D202:E202"/>
    <mergeCell ref="D203:E203"/>
    <mergeCell ref="D204:E204"/>
    <mergeCell ref="D205:E205"/>
    <mergeCell ref="D206:E206"/>
  </mergeCell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&amp;C&amp;F</oddHeader>
    <oddFooter>&amp;L&amp;D&amp;C[Tabblad]&amp;Rpagina &amp;P</oddFooter>
  </headerFooter>
  <rowBreaks count="3" manualBreakCount="3">
    <brk id="74" min="1" max="11" man="1"/>
    <brk id="161" min="1" max="15" man="1"/>
    <brk id="230" min="1" max="11" man="1"/>
  </rowBreaks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FD130"/>
  <sheetViews>
    <sheetView showGridLines="0" zoomScale="85" zoomScaleNormal="85" zoomScaleSheetLayoutView="85" workbookViewId="0">
      <pane ySplit="8" topLeftCell="A9" activePane="bottomLeft" state="frozen"/>
      <selection activeCell="B2" sqref="B2"/>
      <selection pane="bottomLeft" activeCell="G17" sqref="G17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0.7109375" style="67" customWidth="1"/>
    <col min="6" max="6" width="2.7109375" style="67" customWidth="1"/>
    <col min="7" max="31" width="10.7109375" style="67" customWidth="1"/>
    <col min="32" max="34" width="2.7109375" style="67" customWidth="1"/>
    <col min="35" max="16384" width="9.140625" style="67"/>
  </cols>
  <sheetData>
    <row r="1" spans="2:33 16384:16384" ht="12.75" customHeight="1" x14ac:dyDescent="0.2"/>
    <row r="2" spans="2:33 16384:1638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5"/>
    </row>
    <row r="3" spans="2:33 16384:1638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89"/>
      <c r="Y3" s="89"/>
      <c r="Z3" s="89"/>
      <c r="AA3" s="89"/>
      <c r="AB3" s="89"/>
      <c r="AC3" s="89"/>
      <c r="AD3" s="89"/>
      <c r="AE3" s="89"/>
      <c r="AF3" s="89"/>
      <c r="AG3" s="90"/>
    </row>
    <row r="4" spans="2:33 16384:16384" s="558" customFormat="1" ht="18.75" x14ac:dyDescent="0.3">
      <c r="B4" s="555"/>
      <c r="C4" s="145" t="str">
        <f>"SAMENVATTING BEKOSTIGINGSGEGEVENS BASISSCHOLEN "&amp;tabpers!J2</f>
        <v>SAMENVATTING BEKOSTIGINGSGEGEVENS BASISSCHOLEN 2013/14</v>
      </c>
      <c r="D4" s="116"/>
      <c r="E4" s="116"/>
      <c r="F4" s="116"/>
      <c r="G4" s="602"/>
      <c r="H4" s="556"/>
      <c r="I4" s="556"/>
      <c r="J4" s="556"/>
      <c r="K4" s="556"/>
      <c r="L4" s="556"/>
      <c r="M4" s="556"/>
      <c r="N4" s="556"/>
      <c r="O4" s="556"/>
      <c r="P4" s="556"/>
      <c r="Q4" s="556"/>
      <c r="R4" s="556"/>
      <c r="S4" s="556"/>
      <c r="T4" s="556"/>
      <c r="U4" s="556"/>
      <c r="V4" s="556"/>
      <c r="W4" s="556"/>
      <c r="X4" s="556"/>
      <c r="Y4" s="556"/>
      <c r="Z4" s="556"/>
      <c r="AA4" s="556"/>
      <c r="AB4" s="556"/>
      <c r="AC4" s="556"/>
      <c r="AD4" s="556"/>
      <c r="AE4" s="556"/>
      <c r="AF4" s="556"/>
      <c r="AG4" s="557"/>
    </row>
    <row r="5" spans="2:33 16384:16384" s="695" customFormat="1" ht="15.75" x14ac:dyDescent="0.25">
      <c r="B5" s="691"/>
      <c r="C5" s="673" t="str">
        <f>tot!F9</f>
        <v>Proefbestuur</v>
      </c>
      <c r="D5" s="673"/>
      <c r="E5" s="673"/>
      <c r="F5" s="673"/>
      <c r="G5" s="692"/>
      <c r="H5" s="693"/>
      <c r="I5" s="693"/>
      <c r="J5" s="693"/>
      <c r="K5" s="693"/>
      <c r="L5" s="693"/>
      <c r="M5" s="693"/>
      <c r="N5" s="693"/>
      <c r="O5" s="693"/>
      <c r="P5" s="693"/>
      <c r="Q5" s="693"/>
      <c r="R5" s="693"/>
      <c r="S5" s="693"/>
      <c r="T5" s="693"/>
      <c r="U5" s="693"/>
      <c r="V5" s="693"/>
      <c r="W5" s="693"/>
      <c r="X5" s="693"/>
      <c r="Y5" s="693"/>
      <c r="Z5" s="693"/>
      <c r="AA5" s="693"/>
      <c r="AB5" s="693"/>
      <c r="AC5" s="693"/>
      <c r="AD5" s="693"/>
      <c r="AE5" s="693"/>
      <c r="AF5" s="693"/>
      <c r="AG5" s="694"/>
    </row>
    <row r="6" spans="2:33 16384:16384" x14ac:dyDescent="0.2">
      <c r="B6" s="86"/>
      <c r="C6" s="87"/>
      <c r="D6" s="87"/>
      <c r="E6" s="87"/>
      <c r="F6" s="87"/>
      <c r="G6" s="88"/>
      <c r="H6" s="520"/>
      <c r="I6" s="520"/>
      <c r="J6" s="520"/>
      <c r="K6" s="520"/>
      <c r="L6" s="520"/>
      <c r="M6" s="520"/>
      <c r="N6" s="520"/>
      <c r="O6" s="520"/>
      <c r="P6" s="520"/>
      <c r="Q6" s="520"/>
      <c r="R6" s="520"/>
      <c r="S6" s="520"/>
      <c r="T6" s="520"/>
      <c r="U6" s="520"/>
      <c r="V6" s="520"/>
      <c r="W6" s="520"/>
      <c r="X6" s="520"/>
      <c r="Y6" s="520"/>
      <c r="Z6" s="520"/>
      <c r="AA6" s="520"/>
      <c r="AB6" s="520"/>
      <c r="AC6" s="520"/>
      <c r="AD6" s="520"/>
      <c r="AE6" s="520"/>
      <c r="AF6" s="520"/>
      <c r="AG6" s="90"/>
    </row>
    <row r="7" spans="2:33 16384:16384" s="635" customFormat="1" x14ac:dyDescent="0.2">
      <c r="B7" s="631"/>
      <c r="C7" s="632"/>
      <c r="D7" s="633"/>
      <c r="E7" s="663" t="s">
        <v>258</v>
      </c>
      <c r="F7" s="688"/>
      <c r="G7" s="664" t="str">
        <f>'1'!G14</f>
        <v>11AA</v>
      </c>
      <c r="H7" s="664" t="e">
        <f>'2'!#REF!</f>
        <v>#REF!</v>
      </c>
      <c r="I7" s="664" t="e">
        <f>'3'!#REF!</f>
        <v>#REF!</v>
      </c>
      <c r="J7" s="664" t="e">
        <f>'4'!#REF!</f>
        <v>#REF!</v>
      </c>
      <c r="K7" s="664" t="e">
        <f>'5'!#REF!</f>
        <v>#REF!</v>
      </c>
      <c r="L7" s="664" t="e">
        <f>'6'!#REF!</f>
        <v>#REF!</v>
      </c>
      <c r="M7" s="664" t="e">
        <f>'7'!#REF!</f>
        <v>#REF!</v>
      </c>
      <c r="N7" s="664" t="e">
        <f>'8'!#REF!</f>
        <v>#REF!</v>
      </c>
      <c r="O7" s="664" t="e">
        <f>'9'!#REF!</f>
        <v>#REF!</v>
      </c>
      <c r="P7" s="664" t="e">
        <f>'10'!#REF!</f>
        <v>#REF!</v>
      </c>
      <c r="Q7" s="664" t="e">
        <f>'11'!#REF!</f>
        <v>#REF!</v>
      </c>
      <c r="R7" s="664" t="e">
        <f>'12'!#REF!</f>
        <v>#REF!</v>
      </c>
      <c r="S7" s="664" t="e">
        <f>'13'!#REF!</f>
        <v>#REF!</v>
      </c>
      <c r="T7" s="664" t="e">
        <f>'14'!#REF!</f>
        <v>#REF!</v>
      </c>
      <c r="U7" s="664" t="e">
        <f>'15'!#REF!</f>
        <v>#REF!</v>
      </c>
      <c r="V7" s="664" t="e">
        <f>'16'!#REF!</f>
        <v>#REF!</v>
      </c>
      <c r="W7" s="664" t="e">
        <f>'17'!#REF!</f>
        <v>#REF!</v>
      </c>
      <c r="X7" s="664" t="e">
        <f>'18'!#REF!</f>
        <v>#REF!</v>
      </c>
      <c r="Y7" s="664" t="e">
        <f>'19'!#REF!</f>
        <v>#REF!</v>
      </c>
      <c r="Z7" s="664" t="e">
        <f>'20'!#REF!</f>
        <v>#REF!</v>
      </c>
      <c r="AA7" s="664" t="e">
        <f>'21'!#REF!</f>
        <v>#REF!</v>
      </c>
      <c r="AB7" s="664" t="e">
        <f>'22'!#REF!</f>
        <v>#REF!</v>
      </c>
      <c r="AC7" s="664" t="e">
        <f>'23'!#REF!</f>
        <v>#REF!</v>
      </c>
      <c r="AD7" s="664" t="e">
        <f>'24'!#REF!</f>
        <v>#REF!</v>
      </c>
      <c r="AE7" s="664" t="e">
        <f>'25'!#REF!</f>
        <v>#REF!</v>
      </c>
      <c r="AF7" s="515"/>
      <c r="AG7" s="634"/>
    </row>
    <row r="8" spans="2:33 16384:16384" x14ac:dyDescent="0.2">
      <c r="B8" s="86"/>
      <c r="C8" s="87"/>
      <c r="D8" s="87"/>
      <c r="E8" s="87"/>
      <c r="F8" s="87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  <c r="U8" s="89"/>
      <c r="V8" s="89"/>
      <c r="W8" s="89"/>
      <c r="X8" s="89"/>
      <c r="Y8" s="89"/>
      <c r="Z8" s="89"/>
      <c r="AA8" s="89"/>
      <c r="AB8" s="89"/>
      <c r="AC8" s="89"/>
      <c r="AD8" s="89"/>
      <c r="AE8" s="89"/>
      <c r="AF8" s="89"/>
      <c r="AG8" s="90"/>
    </row>
    <row r="9" spans="2:33 16384:16384" x14ac:dyDescent="0.2">
      <c r="B9" s="86"/>
      <c r="C9" s="87"/>
      <c r="D9" s="88"/>
      <c r="E9" s="88"/>
      <c r="F9" s="88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  <c r="X9" s="89"/>
      <c r="Y9" s="89"/>
      <c r="Z9" s="89"/>
      <c r="AA9" s="89"/>
      <c r="AB9" s="89"/>
      <c r="AC9" s="89"/>
      <c r="AD9" s="89"/>
      <c r="AE9" s="89"/>
      <c r="AF9" s="89"/>
      <c r="AG9" s="90"/>
    </row>
    <row r="10" spans="2:33 16384:16384" x14ac:dyDescent="0.2">
      <c r="B10" s="86"/>
      <c r="C10" s="156"/>
      <c r="D10" s="157"/>
      <c r="E10" s="157"/>
      <c r="F10" s="157"/>
      <c r="G10" s="163"/>
      <c r="H10" s="163"/>
      <c r="I10" s="163"/>
      <c r="J10" s="163"/>
      <c r="K10" s="163"/>
      <c r="L10" s="163"/>
      <c r="M10" s="163"/>
      <c r="N10" s="163"/>
      <c r="O10" s="163"/>
      <c r="P10" s="163"/>
      <c r="Q10" s="163"/>
      <c r="R10" s="163"/>
      <c r="S10" s="163"/>
      <c r="T10" s="163"/>
      <c r="U10" s="163"/>
      <c r="V10" s="163"/>
      <c r="W10" s="163"/>
      <c r="X10" s="163"/>
      <c r="Y10" s="163"/>
      <c r="Z10" s="163"/>
      <c r="AA10" s="163"/>
      <c r="AB10" s="163"/>
      <c r="AC10" s="163"/>
      <c r="AD10" s="163"/>
      <c r="AE10" s="163"/>
      <c r="AF10" s="162"/>
      <c r="AG10" s="90"/>
    </row>
    <row r="11" spans="2:33 16384:16384" x14ac:dyDescent="0.2">
      <c r="B11" s="86"/>
      <c r="C11" s="160"/>
      <c r="D11" s="665" t="s">
        <v>89</v>
      </c>
      <c r="E11" s="563"/>
      <c r="F11" s="167"/>
      <c r="G11" s="597" t="e">
        <f>'1'!#REF!</f>
        <v>#REF!</v>
      </c>
      <c r="H11" s="597" t="e">
        <f>'2'!#REF!</f>
        <v>#REF!</v>
      </c>
      <c r="I11" s="597" t="e">
        <f>'3'!#REF!</f>
        <v>#REF!</v>
      </c>
      <c r="J11" s="597" t="e">
        <f>'4'!#REF!</f>
        <v>#REF!</v>
      </c>
      <c r="K11" s="597" t="e">
        <f>'5'!#REF!</f>
        <v>#REF!</v>
      </c>
      <c r="L11" s="597" t="e">
        <f>'6'!#REF!</f>
        <v>#REF!</v>
      </c>
      <c r="M11" s="597" t="e">
        <f>'7'!#REF!</f>
        <v>#REF!</v>
      </c>
      <c r="N11" s="597" t="e">
        <f>'8'!#REF!</f>
        <v>#REF!</v>
      </c>
      <c r="O11" s="597" t="e">
        <f>'9'!#REF!</f>
        <v>#REF!</v>
      </c>
      <c r="P11" s="597" t="e">
        <f>'10'!#REF!</f>
        <v>#REF!</v>
      </c>
      <c r="Q11" s="597" t="e">
        <f>'11'!#REF!</f>
        <v>#REF!</v>
      </c>
      <c r="R11" s="597" t="e">
        <f>'12'!#REF!</f>
        <v>#REF!</v>
      </c>
      <c r="S11" s="597" t="e">
        <f>'13'!#REF!</f>
        <v>#REF!</v>
      </c>
      <c r="T11" s="597" t="e">
        <f>'14'!#REF!</f>
        <v>#REF!</v>
      </c>
      <c r="U11" s="597" t="e">
        <f>'15'!#REF!</f>
        <v>#REF!</v>
      </c>
      <c r="V11" s="597" t="e">
        <f>'16'!#REF!</f>
        <v>#REF!</v>
      </c>
      <c r="W11" s="597" t="e">
        <f>'17'!#REF!</f>
        <v>#REF!</v>
      </c>
      <c r="X11" s="597" t="e">
        <f>'18'!#REF!</f>
        <v>#REF!</v>
      </c>
      <c r="Y11" s="597" t="e">
        <f>'19'!#REF!</f>
        <v>#REF!</v>
      </c>
      <c r="Z11" s="597" t="e">
        <f>'20'!#REF!</f>
        <v>#REF!</v>
      </c>
      <c r="AA11" s="597" t="e">
        <f>'21'!#REF!</f>
        <v>#REF!</v>
      </c>
      <c r="AB11" s="597" t="e">
        <f>'22'!#REF!</f>
        <v>#REF!</v>
      </c>
      <c r="AC11" s="597" t="e">
        <f>'23'!#REF!</f>
        <v>#REF!</v>
      </c>
      <c r="AD11" s="597" t="e">
        <f>'24'!#REF!</f>
        <v>#REF!</v>
      </c>
      <c r="AE11" s="597" t="e">
        <f>'25'!#REF!</f>
        <v>#REF!</v>
      </c>
      <c r="AF11" s="169"/>
      <c r="AG11" s="90"/>
      <c r="XFD11" s="384"/>
    </row>
    <row r="12" spans="2:33 16384:16384" x14ac:dyDescent="0.2">
      <c r="B12" s="86"/>
      <c r="C12" s="160"/>
      <c r="D12" s="167"/>
      <c r="E12" s="167"/>
      <c r="F12" s="167"/>
      <c r="G12" s="169"/>
      <c r="H12" s="169"/>
      <c r="I12" s="169"/>
      <c r="J12" s="169"/>
      <c r="K12" s="169"/>
      <c r="L12" s="169"/>
      <c r="M12" s="169"/>
      <c r="N12" s="169"/>
      <c r="O12" s="169"/>
      <c r="P12" s="169"/>
      <c r="Q12" s="169"/>
      <c r="R12" s="169"/>
      <c r="S12" s="169"/>
      <c r="T12" s="169"/>
      <c r="U12" s="169"/>
      <c r="V12" s="169"/>
      <c r="W12" s="169"/>
      <c r="X12" s="169"/>
      <c r="Y12" s="169"/>
      <c r="Z12" s="169"/>
      <c r="AA12" s="169"/>
      <c r="AB12" s="169"/>
      <c r="AC12" s="169"/>
      <c r="AD12" s="169"/>
      <c r="AE12" s="169"/>
      <c r="AF12" s="169"/>
      <c r="AG12" s="90"/>
    </row>
    <row r="13" spans="2:33 16384:16384" x14ac:dyDescent="0.2">
      <c r="B13" s="86"/>
      <c r="C13" s="87"/>
      <c r="D13" s="87"/>
      <c r="E13" s="87"/>
      <c r="F13" s="87"/>
      <c r="G13" s="89"/>
      <c r="H13" s="89"/>
      <c r="I13" s="89"/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  <c r="AD13" s="89"/>
      <c r="AE13" s="89"/>
      <c r="AF13" s="89"/>
      <c r="AG13" s="90"/>
    </row>
    <row r="14" spans="2:33 16384:16384" x14ac:dyDescent="0.2">
      <c r="B14" s="86"/>
      <c r="C14" s="156"/>
      <c r="D14" s="157"/>
      <c r="E14" s="157"/>
      <c r="F14" s="157"/>
      <c r="G14" s="158"/>
      <c r="H14" s="158"/>
      <c r="I14" s="158"/>
      <c r="J14" s="158"/>
      <c r="K14" s="158"/>
      <c r="L14" s="158"/>
      <c r="M14" s="158"/>
      <c r="N14" s="158"/>
      <c r="O14" s="158"/>
      <c r="P14" s="158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9"/>
      <c r="AF14" s="159"/>
      <c r="AG14" s="90"/>
    </row>
    <row r="15" spans="2:33 16384:16384" x14ac:dyDescent="0.2">
      <c r="B15" s="86"/>
      <c r="C15" s="160"/>
      <c r="D15" s="666" t="s">
        <v>96</v>
      </c>
      <c r="E15" s="184"/>
      <c r="F15" s="162"/>
      <c r="G15" s="165"/>
      <c r="H15" s="165"/>
      <c r="I15" s="165"/>
      <c r="J15" s="165"/>
      <c r="K15" s="165"/>
      <c r="L15" s="165"/>
      <c r="M15" s="165"/>
      <c r="N15" s="165"/>
      <c r="O15" s="165"/>
      <c r="P15" s="165"/>
      <c r="Q15" s="165"/>
      <c r="R15" s="165"/>
      <c r="S15" s="165"/>
      <c r="T15" s="165"/>
      <c r="U15" s="165"/>
      <c r="V15" s="165"/>
      <c r="W15" s="165"/>
      <c r="X15" s="165"/>
      <c r="Y15" s="165"/>
      <c r="Z15" s="165"/>
      <c r="AA15" s="165"/>
      <c r="AB15" s="165"/>
      <c r="AC15" s="165"/>
      <c r="AD15" s="165"/>
      <c r="AE15" s="164"/>
      <c r="AF15" s="164"/>
      <c r="AG15" s="90"/>
    </row>
    <row r="16" spans="2:33 16384:16384" x14ac:dyDescent="0.2">
      <c r="B16" s="86"/>
      <c r="C16" s="160"/>
      <c r="D16" s="162"/>
      <c r="E16" s="162"/>
      <c r="F16" s="162"/>
      <c r="G16" s="165"/>
      <c r="H16" s="165"/>
      <c r="I16" s="165"/>
      <c r="J16" s="165"/>
      <c r="K16" s="165"/>
      <c r="L16" s="165"/>
      <c r="M16" s="165"/>
      <c r="N16" s="165"/>
      <c r="O16" s="165"/>
      <c r="P16" s="165"/>
      <c r="Q16" s="165"/>
      <c r="R16" s="165"/>
      <c r="S16" s="165"/>
      <c r="T16" s="165"/>
      <c r="U16" s="165"/>
      <c r="V16" s="165"/>
      <c r="W16" s="165"/>
      <c r="X16" s="165"/>
      <c r="Y16" s="165"/>
      <c r="Z16" s="165"/>
      <c r="AA16" s="165"/>
      <c r="AB16" s="165"/>
      <c r="AC16" s="165"/>
      <c r="AD16" s="165"/>
      <c r="AE16" s="164"/>
      <c r="AF16" s="164"/>
      <c r="AG16" s="90"/>
    </row>
    <row r="17" spans="2:33" x14ac:dyDescent="0.2">
      <c r="B17" s="86"/>
      <c r="C17" s="160"/>
      <c r="D17" s="161" t="s">
        <v>4</v>
      </c>
      <c r="E17" s="161"/>
      <c r="F17" s="161"/>
      <c r="G17" s="597" t="e">
        <f>'1'!#REF!</f>
        <v>#REF!</v>
      </c>
      <c r="H17" s="597" t="e">
        <f>'2'!#REF!</f>
        <v>#REF!</v>
      </c>
      <c r="I17" s="597" t="e">
        <f>'3'!#REF!</f>
        <v>#REF!</v>
      </c>
      <c r="J17" s="597" t="e">
        <f>'4'!#REF!</f>
        <v>#REF!</v>
      </c>
      <c r="K17" s="597" t="e">
        <f>'5'!#REF!</f>
        <v>#REF!</v>
      </c>
      <c r="L17" s="597" t="e">
        <f>'6'!#REF!</f>
        <v>#REF!</v>
      </c>
      <c r="M17" s="597" t="e">
        <f>'7'!#REF!</f>
        <v>#REF!</v>
      </c>
      <c r="N17" s="597" t="e">
        <f>'8'!#REF!</f>
        <v>#REF!</v>
      </c>
      <c r="O17" s="597" t="e">
        <f>'9'!#REF!</f>
        <v>#REF!</v>
      </c>
      <c r="P17" s="597" t="e">
        <f>'10'!#REF!</f>
        <v>#REF!</v>
      </c>
      <c r="Q17" s="597" t="e">
        <f>'11'!#REF!</f>
        <v>#REF!</v>
      </c>
      <c r="R17" s="597" t="e">
        <f>'12'!#REF!</f>
        <v>#REF!</v>
      </c>
      <c r="S17" s="597" t="e">
        <f>'13'!#REF!</f>
        <v>#REF!</v>
      </c>
      <c r="T17" s="597" t="e">
        <f>'14'!#REF!</f>
        <v>#REF!</v>
      </c>
      <c r="U17" s="597" t="e">
        <f>'15'!#REF!</f>
        <v>#REF!</v>
      </c>
      <c r="V17" s="597" t="e">
        <f>'16'!#REF!</f>
        <v>#REF!</v>
      </c>
      <c r="W17" s="597" t="e">
        <f>'17'!#REF!</f>
        <v>#REF!</v>
      </c>
      <c r="X17" s="597" t="e">
        <f>'18'!#REF!</f>
        <v>#REF!</v>
      </c>
      <c r="Y17" s="597" t="e">
        <f>'19'!#REF!</f>
        <v>#REF!</v>
      </c>
      <c r="Z17" s="597" t="e">
        <f>'20'!#REF!</f>
        <v>#REF!</v>
      </c>
      <c r="AA17" s="597" t="e">
        <f>'21'!#REF!</f>
        <v>#REF!</v>
      </c>
      <c r="AB17" s="597" t="e">
        <f>'22'!#REF!</f>
        <v>#REF!</v>
      </c>
      <c r="AC17" s="597" t="e">
        <f>'23'!#REF!</f>
        <v>#REF!</v>
      </c>
      <c r="AD17" s="597" t="e">
        <f>'24'!#REF!</f>
        <v>#REF!</v>
      </c>
      <c r="AE17" s="597" t="e">
        <f>'25'!#REF!</f>
        <v>#REF!</v>
      </c>
      <c r="AF17" s="174"/>
      <c r="AG17" s="90"/>
    </row>
    <row r="18" spans="2:33" x14ac:dyDescent="0.2">
      <c r="B18" s="86"/>
      <c r="C18" s="160"/>
      <c r="D18" s="161" t="s">
        <v>5</v>
      </c>
      <c r="E18" s="161"/>
      <c r="F18" s="161"/>
      <c r="G18" s="597" t="e">
        <f>'1'!#REF!</f>
        <v>#REF!</v>
      </c>
      <c r="H18" s="597" t="e">
        <f>'2'!#REF!</f>
        <v>#REF!</v>
      </c>
      <c r="I18" s="597" t="e">
        <f>'3'!#REF!</f>
        <v>#REF!</v>
      </c>
      <c r="J18" s="597" t="e">
        <f>'4'!#REF!</f>
        <v>#REF!</v>
      </c>
      <c r="K18" s="597" t="e">
        <f>'5'!#REF!</f>
        <v>#REF!</v>
      </c>
      <c r="L18" s="597" t="e">
        <f>'6'!#REF!</f>
        <v>#REF!</v>
      </c>
      <c r="M18" s="597" t="e">
        <f>'7'!#REF!</f>
        <v>#REF!</v>
      </c>
      <c r="N18" s="597" t="e">
        <f>'8'!#REF!</f>
        <v>#REF!</v>
      </c>
      <c r="O18" s="597" t="e">
        <f>'9'!#REF!</f>
        <v>#REF!</v>
      </c>
      <c r="P18" s="597" t="e">
        <f>'10'!#REF!</f>
        <v>#REF!</v>
      </c>
      <c r="Q18" s="597" t="e">
        <f>'11'!#REF!</f>
        <v>#REF!</v>
      </c>
      <c r="R18" s="597" t="e">
        <f>'12'!#REF!</f>
        <v>#REF!</v>
      </c>
      <c r="S18" s="597" t="e">
        <f>'13'!#REF!</f>
        <v>#REF!</v>
      </c>
      <c r="T18" s="597" t="e">
        <f>'14'!#REF!</f>
        <v>#REF!</v>
      </c>
      <c r="U18" s="597" t="e">
        <f>'15'!#REF!</f>
        <v>#REF!</v>
      </c>
      <c r="V18" s="597" t="e">
        <f>'16'!#REF!</f>
        <v>#REF!</v>
      </c>
      <c r="W18" s="597" t="e">
        <f>'17'!#REF!</f>
        <v>#REF!</v>
      </c>
      <c r="X18" s="597" t="e">
        <f>'18'!#REF!</f>
        <v>#REF!</v>
      </c>
      <c r="Y18" s="597" t="e">
        <f>'19'!#REF!</f>
        <v>#REF!</v>
      </c>
      <c r="Z18" s="597" t="e">
        <f>'20'!#REF!</f>
        <v>#REF!</v>
      </c>
      <c r="AA18" s="597" t="e">
        <f>'21'!#REF!</f>
        <v>#REF!</v>
      </c>
      <c r="AB18" s="597" t="e">
        <f>'22'!#REF!</f>
        <v>#REF!</v>
      </c>
      <c r="AC18" s="597" t="e">
        <f>'23'!#REF!</f>
        <v>#REF!</v>
      </c>
      <c r="AD18" s="597" t="e">
        <f>'24'!#REF!</f>
        <v>#REF!</v>
      </c>
      <c r="AE18" s="597" t="e">
        <f>'25'!#REF!</f>
        <v>#REF!</v>
      </c>
      <c r="AF18" s="174"/>
      <c r="AG18" s="90"/>
    </row>
    <row r="19" spans="2:33" x14ac:dyDescent="0.2">
      <c r="B19" s="86"/>
      <c r="C19" s="160"/>
      <c r="D19" s="175" t="s">
        <v>30</v>
      </c>
      <c r="E19" s="175"/>
      <c r="F19" s="175"/>
      <c r="G19" s="516" t="e">
        <f t="shared" ref="G19:AE19" si="0">G17+G18</f>
        <v>#REF!</v>
      </c>
      <c r="H19" s="516" t="e">
        <f t="shared" si="0"/>
        <v>#REF!</v>
      </c>
      <c r="I19" s="516" t="e">
        <f t="shared" si="0"/>
        <v>#REF!</v>
      </c>
      <c r="J19" s="516" t="e">
        <f t="shared" si="0"/>
        <v>#REF!</v>
      </c>
      <c r="K19" s="516" t="e">
        <f t="shared" si="0"/>
        <v>#REF!</v>
      </c>
      <c r="L19" s="516" t="e">
        <f t="shared" si="0"/>
        <v>#REF!</v>
      </c>
      <c r="M19" s="516" t="e">
        <f t="shared" si="0"/>
        <v>#REF!</v>
      </c>
      <c r="N19" s="516" t="e">
        <f t="shared" si="0"/>
        <v>#REF!</v>
      </c>
      <c r="O19" s="516" t="e">
        <f t="shared" si="0"/>
        <v>#REF!</v>
      </c>
      <c r="P19" s="516" t="e">
        <f t="shared" si="0"/>
        <v>#REF!</v>
      </c>
      <c r="Q19" s="516" t="e">
        <f t="shared" si="0"/>
        <v>#REF!</v>
      </c>
      <c r="R19" s="516" t="e">
        <f t="shared" si="0"/>
        <v>#REF!</v>
      </c>
      <c r="S19" s="516" t="e">
        <f t="shared" si="0"/>
        <v>#REF!</v>
      </c>
      <c r="T19" s="516" t="e">
        <f t="shared" si="0"/>
        <v>#REF!</v>
      </c>
      <c r="U19" s="516" t="e">
        <f t="shared" si="0"/>
        <v>#REF!</v>
      </c>
      <c r="V19" s="516" t="e">
        <f t="shared" si="0"/>
        <v>#REF!</v>
      </c>
      <c r="W19" s="516" t="e">
        <f t="shared" si="0"/>
        <v>#REF!</v>
      </c>
      <c r="X19" s="516" t="e">
        <f t="shared" si="0"/>
        <v>#REF!</v>
      </c>
      <c r="Y19" s="516" t="e">
        <f t="shared" si="0"/>
        <v>#REF!</v>
      </c>
      <c r="Z19" s="516" t="e">
        <f t="shared" si="0"/>
        <v>#REF!</v>
      </c>
      <c r="AA19" s="516" t="e">
        <f t="shared" si="0"/>
        <v>#REF!</v>
      </c>
      <c r="AB19" s="516" t="e">
        <f t="shared" si="0"/>
        <v>#REF!</v>
      </c>
      <c r="AC19" s="516" t="e">
        <f t="shared" si="0"/>
        <v>#REF!</v>
      </c>
      <c r="AD19" s="516" t="e">
        <f t="shared" si="0"/>
        <v>#REF!</v>
      </c>
      <c r="AE19" s="516" t="e">
        <f t="shared" si="0"/>
        <v>#REF!</v>
      </c>
      <c r="AF19" s="177"/>
      <c r="AG19" s="90"/>
    </row>
    <row r="20" spans="2:33" x14ac:dyDescent="0.2">
      <c r="B20" s="86"/>
      <c r="C20" s="160"/>
      <c r="D20" s="161" t="s">
        <v>29</v>
      </c>
      <c r="E20" s="317">
        <v>0.3</v>
      </c>
      <c r="F20" s="179"/>
      <c r="G20" s="597" t="e">
        <f>'1'!#REF!</f>
        <v>#REF!</v>
      </c>
      <c r="H20" s="597" t="e">
        <f>'2'!#REF!</f>
        <v>#REF!</v>
      </c>
      <c r="I20" s="597" t="e">
        <f>'3'!#REF!</f>
        <v>#REF!</v>
      </c>
      <c r="J20" s="597" t="e">
        <f>'4'!#REF!</f>
        <v>#REF!</v>
      </c>
      <c r="K20" s="597" t="e">
        <f>'5'!#REF!</f>
        <v>#REF!</v>
      </c>
      <c r="L20" s="597" t="e">
        <f>'6'!#REF!</f>
        <v>#REF!</v>
      </c>
      <c r="M20" s="597" t="e">
        <f>'7'!#REF!</f>
        <v>#REF!</v>
      </c>
      <c r="N20" s="597" t="e">
        <f>'8'!#REF!</f>
        <v>#REF!</v>
      </c>
      <c r="O20" s="597" t="e">
        <f>'9'!#REF!</f>
        <v>#REF!</v>
      </c>
      <c r="P20" s="597" t="e">
        <f>'10'!#REF!</f>
        <v>#REF!</v>
      </c>
      <c r="Q20" s="597" t="e">
        <f>'11'!#REF!</f>
        <v>#REF!</v>
      </c>
      <c r="R20" s="597" t="e">
        <f>'12'!#REF!</f>
        <v>#REF!</v>
      </c>
      <c r="S20" s="597" t="e">
        <f>'13'!#REF!</f>
        <v>#REF!</v>
      </c>
      <c r="T20" s="597" t="e">
        <f>'14'!#REF!</f>
        <v>#REF!</v>
      </c>
      <c r="U20" s="597" t="e">
        <f>'15'!#REF!</f>
        <v>#REF!</v>
      </c>
      <c r="V20" s="597" t="e">
        <f>'16'!#REF!</f>
        <v>#REF!</v>
      </c>
      <c r="W20" s="597" t="e">
        <f>'17'!#REF!</f>
        <v>#REF!</v>
      </c>
      <c r="X20" s="597" t="e">
        <f>'18'!#REF!</f>
        <v>#REF!</v>
      </c>
      <c r="Y20" s="597" t="e">
        <f>'19'!#REF!</f>
        <v>#REF!</v>
      </c>
      <c r="Z20" s="597" t="e">
        <f>'20'!#REF!</f>
        <v>#REF!</v>
      </c>
      <c r="AA20" s="597" t="e">
        <f>'21'!#REF!</f>
        <v>#REF!</v>
      </c>
      <c r="AB20" s="597" t="e">
        <f>'22'!#REF!</f>
        <v>#REF!</v>
      </c>
      <c r="AC20" s="597" t="e">
        <f>'23'!#REF!</f>
        <v>#REF!</v>
      </c>
      <c r="AD20" s="597" t="e">
        <f>'24'!#REF!</f>
        <v>#REF!</v>
      </c>
      <c r="AE20" s="597" t="e">
        <f>'25'!#REF!</f>
        <v>#REF!</v>
      </c>
      <c r="AF20" s="174"/>
      <c r="AG20" s="90"/>
    </row>
    <row r="21" spans="2:33" x14ac:dyDescent="0.2">
      <c r="B21" s="86"/>
      <c r="C21" s="160"/>
      <c r="D21" s="161" t="s">
        <v>29</v>
      </c>
      <c r="E21" s="317">
        <v>1.2</v>
      </c>
      <c r="F21" s="179"/>
      <c r="G21" s="597" t="e">
        <f>'1'!#REF!</f>
        <v>#REF!</v>
      </c>
      <c r="H21" s="597" t="e">
        <f>'2'!#REF!</f>
        <v>#REF!</v>
      </c>
      <c r="I21" s="597" t="e">
        <f>'3'!#REF!</f>
        <v>#REF!</v>
      </c>
      <c r="J21" s="597" t="e">
        <f>'4'!#REF!</f>
        <v>#REF!</v>
      </c>
      <c r="K21" s="597" t="e">
        <f>'5'!#REF!</f>
        <v>#REF!</v>
      </c>
      <c r="L21" s="597" t="e">
        <f>'6'!#REF!</f>
        <v>#REF!</v>
      </c>
      <c r="M21" s="597" t="e">
        <f>'7'!#REF!</f>
        <v>#REF!</v>
      </c>
      <c r="N21" s="597" t="e">
        <f>'8'!#REF!</f>
        <v>#REF!</v>
      </c>
      <c r="O21" s="597" t="e">
        <f>'9'!#REF!</f>
        <v>#REF!</v>
      </c>
      <c r="P21" s="597" t="e">
        <f>'10'!#REF!</f>
        <v>#REF!</v>
      </c>
      <c r="Q21" s="597" t="e">
        <f>'11'!#REF!</f>
        <v>#REF!</v>
      </c>
      <c r="R21" s="597" t="e">
        <f>'12'!#REF!</f>
        <v>#REF!</v>
      </c>
      <c r="S21" s="597" t="e">
        <f>'13'!#REF!</f>
        <v>#REF!</v>
      </c>
      <c r="T21" s="597" t="e">
        <f>'14'!#REF!</f>
        <v>#REF!</v>
      </c>
      <c r="U21" s="597" t="e">
        <f>'15'!#REF!</f>
        <v>#REF!</v>
      </c>
      <c r="V21" s="597" t="e">
        <f>'16'!#REF!</f>
        <v>#REF!</v>
      </c>
      <c r="W21" s="597" t="e">
        <f>'17'!#REF!</f>
        <v>#REF!</v>
      </c>
      <c r="X21" s="597" t="e">
        <f>'18'!#REF!</f>
        <v>#REF!</v>
      </c>
      <c r="Y21" s="597" t="e">
        <f>'19'!#REF!</f>
        <v>#REF!</v>
      </c>
      <c r="Z21" s="597" t="e">
        <f>'20'!#REF!</f>
        <v>#REF!</v>
      </c>
      <c r="AA21" s="597" t="e">
        <f>'21'!#REF!</f>
        <v>#REF!</v>
      </c>
      <c r="AB21" s="597" t="e">
        <f>'22'!#REF!</f>
        <v>#REF!</v>
      </c>
      <c r="AC21" s="597" t="e">
        <f>'23'!#REF!</f>
        <v>#REF!</v>
      </c>
      <c r="AD21" s="597" t="e">
        <f>'24'!#REF!</f>
        <v>#REF!</v>
      </c>
      <c r="AE21" s="597" t="e">
        <f>'25'!#REF!</f>
        <v>#REF!</v>
      </c>
      <c r="AF21" s="174"/>
      <c r="AG21" s="90"/>
    </row>
    <row r="22" spans="2:33" x14ac:dyDescent="0.2">
      <c r="B22" s="86"/>
      <c r="C22" s="160"/>
      <c r="D22" s="161" t="s">
        <v>268</v>
      </c>
      <c r="E22" s="317"/>
      <c r="F22" s="179"/>
      <c r="G22" s="597" t="e">
        <f>'1'!#REF!</f>
        <v>#REF!</v>
      </c>
      <c r="H22" s="597" t="e">
        <f>'2'!#REF!</f>
        <v>#REF!</v>
      </c>
      <c r="I22" s="597" t="e">
        <f>'3'!#REF!</f>
        <v>#REF!</v>
      </c>
      <c r="J22" s="597" t="e">
        <f>'4'!#REF!</f>
        <v>#REF!</v>
      </c>
      <c r="K22" s="597" t="e">
        <f>'5'!#REF!</f>
        <v>#REF!</v>
      </c>
      <c r="L22" s="597" t="e">
        <f>'6'!#REF!</f>
        <v>#REF!</v>
      </c>
      <c r="M22" s="597" t="e">
        <f>'7'!#REF!</f>
        <v>#REF!</v>
      </c>
      <c r="N22" s="597" t="e">
        <f>'8'!#REF!</f>
        <v>#REF!</v>
      </c>
      <c r="O22" s="597" t="e">
        <f>'9'!#REF!</f>
        <v>#REF!</v>
      </c>
      <c r="P22" s="597" t="e">
        <f>'10'!#REF!</f>
        <v>#REF!</v>
      </c>
      <c r="Q22" s="597" t="e">
        <f>'11'!#REF!</f>
        <v>#REF!</v>
      </c>
      <c r="R22" s="597" t="e">
        <f>'12'!#REF!</f>
        <v>#REF!</v>
      </c>
      <c r="S22" s="597" t="e">
        <f>'13'!#REF!</f>
        <v>#REF!</v>
      </c>
      <c r="T22" s="597" t="e">
        <f>'14'!#REF!</f>
        <v>#REF!</v>
      </c>
      <c r="U22" s="597" t="e">
        <f>'15'!#REF!</f>
        <v>#REF!</v>
      </c>
      <c r="V22" s="597" t="e">
        <f>'16'!#REF!</f>
        <v>#REF!</v>
      </c>
      <c r="W22" s="597" t="e">
        <f>'17'!#REF!</f>
        <v>#REF!</v>
      </c>
      <c r="X22" s="597" t="e">
        <f>'18'!#REF!</f>
        <v>#REF!</v>
      </c>
      <c r="Y22" s="597" t="e">
        <f>'19'!#REF!</f>
        <v>#REF!</v>
      </c>
      <c r="Z22" s="597" t="e">
        <f>'20'!#REF!</f>
        <v>#REF!</v>
      </c>
      <c r="AA22" s="597" t="e">
        <f>'21'!#REF!</f>
        <v>#REF!</v>
      </c>
      <c r="AB22" s="597" t="e">
        <f>'22'!#REF!</f>
        <v>#REF!</v>
      </c>
      <c r="AC22" s="597" t="e">
        <f>'23'!#REF!</f>
        <v>#REF!</v>
      </c>
      <c r="AD22" s="597" t="e">
        <f>'24'!#REF!</f>
        <v>#REF!</v>
      </c>
      <c r="AE22" s="597" t="e">
        <f>'25'!#REF!</f>
        <v>#REF!</v>
      </c>
      <c r="AF22" s="174"/>
      <c r="AG22" s="90"/>
    </row>
    <row r="23" spans="2:33" x14ac:dyDescent="0.2">
      <c r="B23" s="104"/>
      <c r="C23" s="183"/>
      <c r="D23" s="161" t="s">
        <v>153</v>
      </c>
      <c r="E23" s="161"/>
      <c r="F23" s="161"/>
      <c r="G23" s="597" t="e">
        <f>'1'!#REF!</f>
        <v>#REF!</v>
      </c>
      <c r="H23" s="597" t="e">
        <f>'2'!#REF!</f>
        <v>#REF!</v>
      </c>
      <c r="I23" s="597" t="e">
        <f>'3'!#REF!</f>
        <v>#REF!</v>
      </c>
      <c r="J23" s="597" t="e">
        <f>'4'!#REF!</f>
        <v>#REF!</v>
      </c>
      <c r="K23" s="597" t="e">
        <f>'5'!#REF!</f>
        <v>#REF!</v>
      </c>
      <c r="L23" s="597" t="e">
        <f>'6'!#REF!</f>
        <v>#REF!</v>
      </c>
      <c r="M23" s="597" t="e">
        <f>'7'!#REF!</f>
        <v>#REF!</v>
      </c>
      <c r="N23" s="597" t="e">
        <f>'8'!#REF!</f>
        <v>#REF!</v>
      </c>
      <c r="O23" s="597" t="e">
        <f>'9'!#REF!</f>
        <v>#REF!</v>
      </c>
      <c r="P23" s="597" t="e">
        <f>'10'!#REF!</f>
        <v>#REF!</v>
      </c>
      <c r="Q23" s="597" t="e">
        <f>'11'!#REF!</f>
        <v>#REF!</v>
      </c>
      <c r="R23" s="597" t="e">
        <f>'12'!#REF!</f>
        <v>#REF!</v>
      </c>
      <c r="S23" s="597" t="e">
        <f>'13'!#REF!</f>
        <v>#REF!</v>
      </c>
      <c r="T23" s="597" t="e">
        <f>'14'!#REF!</f>
        <v>#REF!</v>
      </c>
      <c r="U23" s="597" t="e">
        <f>'15'!#REF!</f>
        <v>#REF!</v>
      </c>
      <c r="V23" s="597" t="e">
        <f>'16'!#REF!</f>
        <v>#REF!</v>
      </c>
      <c r="W23" s="597" t="e">
        <f>'17'!#REF!</f>
        <v>#REF!</v>
      </c>
      <c r="X23" s="597" t="e">
        <f>'18'!#REF!</f>
        <v>#REF!</v>
      </c>
      <c r="Y23" s="597" t="e">
        <f>'19'!#REF!</f>
        <v>#REF!</v>
      </c>
      <c r="Z23" s="597" t="e">
        <f>'20'!#REF!</f>
        <v>#REF!</v>
      </c>
      <c r="AA23" s="597" t="e">
        <f>'21'!#REF!</f>
        <v>#REF!</v>
      </c>
      <c r="AB23" s="597" t="e">
        <f>'22'!#REF!</f>
        <v>#REF!</v>
      </c>
      <c r="AC23" s="597" t="e">
        <f>'23'!#REF!</f>
        <v>#REF!</v>
      </c>
      <c r="AD23" s="597" t="e">
        <f>'24'!#REF!</f>
        <v>#REF!</v>
      </c>
      <c r="AE23" s="597" t="e">
        <f>'25'!#REF!</f>
        <v>#REF!</v>
      </c>
      <c r="AF23" s="177"/>
      <c r="AG23" s="106"/>
    </row>
    <row r="24" spans="2:33" x14ac:dyDescent="0.2">
      <c r="B24" s="104"/>
      <c r="C24" s="255"/>
      <c r="D24" s="244"/>
      <c r="E24" s="244"/>
      <c r="F24" s="244"/>
      <c r="G24" s="294"/>
      <c r="H24" s="294"/>
      <c r="I24" s="294"/>
      <c r="J24" s="294"/>
      <c r="K24" s="294"/>
      <c r="L24" s="294"/>
      <c r="M24" s="294"/>
      <c r="N24" s="294"/>
      <c r="O24" s="294"/>
      <c r="P24" s="294"/>
      <c r="Q24" s="294"/>
      <c r="R24" s="294"/>
      <c r="S24" s="294"/>
      <c r="T24" s="294"/>
      <c r="U24" s="294"/>
      <c r="V24" s="294"/>
      <c r="W24" s="294"/>
      <c r="X24" s="294"/>
      <c r="Y24" s="294"/>
      <c r="Z24" s="294"/>
      <c r="AA24" s="294"/>
      <c r="AB24" s="294"/>
      <c r="AC24" s="294"/>
      <c r="AD24" s="294"/>
      <c r="AE24" s="295"/>
      <c r="AF24" s="295"/>
      <c r="AG24" s="106"/>
    </row>
    <row r="25" spans="2:33" x14ac:dyDescent="0.2">
      <c r="B25" s="86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90"/>
    </row>
    <row r="26" spans="2:33" x14ac:dyDescent="0.2">
      <c r="B26" s="86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  <c r="Y26" s="87"/>
      <c r="Z26" s="87"/>
      <c r="AA26" s="87"/>
      <c r="AB26" s="87"/>
      <c r="AC26" s="87"/>
      <c r="AD26" s="87"/>
      <c r="AE26" s="87"/>
      <c r="AF26" s="87"/>
      <c r="AG26" s="90"/>
    </row>
    <row r="27" spans="2:33" x14ac:dyDescent="0.2">
      <c r="B27" s="86"/>
      <c r="C27" s="156"/>
      <c r="D27" s="199"/>
      <c r="E27" s="199"/>
      <c r="F27" s="157"/>
      <c r="G27" s="200"/>
      <c r="H27" s="200"/>
      <c r="I27" s="200"/>
      <c r="J27" s="200"/>
      <c r="K27" s="200"/>
      <c r="L27" s="200"/>
      <c r="M27" s="200"/>
      <c r="N27" s="200"/>
      <c r="O27" s="200"/>
      <c r="P27" s="200"/>
      <c r="Q27" s="200"/>
      <c r="R27" s="200"/>
      <c r="S27" s="200"/>
      <c r="T27" s="200"/>
      <c r="U27" s="200"/>
      <c r="V27" s="200"/>
      <c r="W27" s="200"/>
      <c r="X27" s="200"/>
      <c r="Y27" s="200"/>
      <c r="Z27" s="200"/>
      <c r="AA27" s="200"/>
      <c r="AB27" s="200"/>
      <c r="AC27" s="200"/>
      <c r="AD27" s="200"/>
      <c r="AE27" s="304"/>
      <c r="AF27" s="201"/>
      <c r="AG27" s="90"/>
    </row>
    <row r="28" spans="2:33" x14ac:dyDescent="0.2">
      <c r="B28" s="86"/>
      <c r="C28" s="160"/>
      <c r="D28" s="671" t="s">
        <v>220</v>
      </c>
      <c r="E28" s="175"/>
      <c r="F28" s="166"/>
      <c r="G28" s="163"/>
      <c r="H28" s="163"/>
      <c r="I28" s="163"/>
      <c r="J28" s="163"/>
      <c r="K28" s="163"/>
      <c r="L28" s="163"/>
      <c r="M28" s="163"/>
      <c r="N28" s="163"/>
      <c r="O28" s="163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  <c r="AF28" s="166"/>
      <c r="AG28" s="90"/>
    </row>
    <row r="29" spans="2:33" x14ac:dyDescent="0.2">
      <c r="B29" s="86"/>
      <c r="C29" s="160"/>
      <c r="D29" s="175"/>
      <c r="E29" s="175"/>
      <c r="F29" s="166"/>
      <c r="G29" s="163"/>
      <c r="H29" s="163"/>
      <c r="I29" s="163"/>
      <c r="J29" s="163"/>
      <c r="K29" s="163"/>
      <c r="L29" s="163"/>
      <c r="M29" s="163"/>
      <c r="N29" s="163"/>
      <c r="O29" s="163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  <c r="AC29" s="163"/>
      <c r="AD29" s="163"/>
      <c r="AE29" s="163"/>
      <c r="AF29" s="166"/>
      <c r="AG29" s="90"/>
    </row>
    <row r="30" spans="2:33" x14ac:dyDescent="0.2">
      <c r="B30" s="86"/>
      <c r="C30" s="160"/>
      <c r="D30" s="212" t="s">
        <v>193</v>
      </c>
      <c r="E30" s="175"/>
      <c r="F30" s="166"/>
      <c r="G30" s="163"/>
      <c r="H30" s="163"/>
      <c r="I30" s="163"/>
      <c r="J30" s="163"/>
      <c r="K30" s="163"/>
      <c r="L30" s="163"/>
      <c r="M30" s="163"/>
      <c r="N30" s="163"/>
      <c r="O30" s="163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  <c r="AC30" s="163"/>
      <c r="AD30" s="163"/>
      <c r="AE30" s="163"/>
      <c r="AF30" s="166"/>
      <c r="AG30" s="90"/>
    </row>
    <row r="31" spans="2:33" x14ac:dyDescent="0.2">
      <c r="B31" s="86"/>
      <c r="C31" s="160"/>
      <c r="D31" s="161" t="s">
        <v>190</v>
      </c>
      <c r="E31" s="161"/>
      <c r="F31" s="166"/>
      <c r="G31" s="605" t="e">
        <f>'1'!#REF!</f>
        <v>#REF!</v>
      </c>
      <c r="H31" s="605" t="e">
        <f>'2'!#REF!</f>
        <v>#REF!</v>
      </c>
      <c r="I31" s="605" t="e">
        <f>'3'!#REF!</f>
        <v>#REF!</v>
      </c>
      <c r="J31" s="605" t="e">
        <f>'4'!#REF!</f>
        <v>#REF!</v>
      </c>
      <c r="K31" s="605" t="e">
        <f>'5'!#REF!</f>
        <v>#REF!</v>
      </c>
      <c r="L31" s="605" t="e">
        <f>'6'!#REF!</f>
        <v>#REF!</v>
      </c>
      <c r="M31" s="605" t="e">
        <f>'7'!#REF!</f>
        <v>#REF!</v>
      </c>
      <c r="N31" s="605" t="e">
        <f>'8'!#REF!</f>
        <v>#REF!</v>
      </c>
      <c r="O31" s="605" t="e">
        <f>'9'!#REF!</f>
        <v>#REF!</v>
      </c>
      <c r="P31" s="605" t="e">
        <f>'10'!#REF!</f>
        <v>#REF!</v>
      </c>
      <c r="Q31" s="605" t="e">
        <f>'11'!#REF!</f>
        <v>#REF!</v>
      </c>
      <c r="R31" s="605" t="e">
        <f>'12'!#REF!</f>
        <v>#REF!</v>
      </c>
      <c r="S31" s="605" t="e">
        <f>'13'!#REF!</f>
        <v>#REF!</v>
      </c>
      <c r="T31" s="605" t="e">
        <f>'14'!#REF!</f>
        <v>#REF!</v>
      </c>
      <c r="U31" s="605" t="e">
        <f>'15'!#REF!</f>
        <v>#REF!</v>
      </c>
      <c r="V31" s="605" t="e">
        <f>'16'!#REF!</f>
        <v>#REF!</v>
      </c>
      <c r="W31" s="605" t="e">
        <f>'17'!#REF!</f>
        <v>#REF!</v>
      </c>
      <c r="X31" s="605" t="e">
        <f>'18'!#REF!</f>
        <v>#REF!</v>
      </c>
      <c r="Y31" s="605" t="e">
        <f>'19'!#REF!</f>
        <v>#REF!</v>
      </c>
      <c r="Z31" s="605" t="e">
        <f>'20'!#REF!</f>
        <v>#REF!</v>
      </c>
      <c r="AA31" s="605" t="e">
        <f>'21'!#REF!</f>
        <v>#REF!</v>
      </c>
      <c r="AB31" s="605" t="e">
        <f>'22'!#REF!</f>
        <v>#REF!</v>
      </c>
      <c r="AC31" s="605" t="e">
        <f>'23'!#REF!</f>
        <v>#REF!</v>
      </c>
      <c r="AD31" s="605" t="e">
        <f>'24'!#REF!</f>
        <v>#REF!</v>
      </c>
      <c r="AE31" s="605" t="e">
        <f>'25'!#REF!</f>
        <v>#REF!</v>
      </c>
      <c r="AF31" s="204"/>
      <c r="AG31" s="90"/>
    </row>
    <row r="32" spans="2:33" x14ac:dyDescent="0.2">
      <c r="B32" s="86"/>
      <c r="C32" s="160"/>
      <c r="D32" s="161" t="s">
        <v>189</v>
      </c>
      <c r="E32" s="161"/>
      <c r="F32" s="166"/>
      <c r="G32" s="605" t="e">
        <f>'1'!#REF!</f>
        <v>#REF!</v>
      </c>
      <c r="H32" s="605" t="e">
        <f>'2'!#REF!</f>
        <v>#REF!</v>
      </c>
      <c r="I32" s="605" t="e">
        <f>'3'!#REF!</f>
        <v>#REF!</v>
      </c>
      <c r="J32" s="605" t="e">
        <f>'4'!#REF!</f>
        <v>#REF!</v>
      </c>
      <c r="K32" s="605" t="e">
        <f>'5'!#REF!</f>
        <v>#REF!</v>
      </c>
      <c r="L32" s="605" t="e">
        <f>'6'!#REF!</f>
        <v>#REF!</v>
      </c>
      <c r="M32" s="605" t="e">
        <f>'7'!#REF!</f>
        <v>#REF!</v>
      </c>
      <c r="N32" s="605" t="e">
        <f>'8'!#REF!</f>
        <v>#REF!</v>
      </c>
      <c r="O32" s="605" t="e">
        <f>'9'!#REF!</f>
        <v>#REF!</v>
      </c>
      <c r="P32" s="605" t="e">
        <f>'10'!#REF!</f>
        <v>#REF!</v>
      </c>
      <c r="Q32" s="605" t="e">
        <f>'11'!#REF!</f>
        <v>#REF!</v>
      </c>
      <c r="R32" s="605" t="e">
        <f>'12'!#REF!</f>
        <v>#REF!</v>
      </c>
      <c r="S32" s="605" t="e">
        <f>'13'!#REF!</f>
        <v>#REF!</v>
      </c>
      <c r="T32" s="605" t="e">
        <f>'14'!#REF!</f>
        <v>#REF!</v>
      </c>
      <c r="U32" s="605" t="e">
        <f>'15'!#REF!</f>
        <v>#REF!</v>
      </c>
      <c r="V32" s="605" t="e">
        <f>'16'!#REF!</f>
        <v>#REF!</v>
      </c>
      <c r="W32" s="605" t="e">
        <f>'17'!#REF!</f>
        <v>#REF!</v>
      </c>
      <c r="X32" s="605" t="e">
        <f>'18'!#REF!</f>
        <v>#REF!</v>
      </c>
      <c r="Y32" s="605" t="e">
        <f>'19'!#REF!</f>
        <v>#REF!</v>
      </c>
      <c r="Z32" s="605" t="e">
        <f>'20'!#REF!</f>
        <v>#REF!</v>
      </c>
      <c r="AA32" s="605" t="e">
        <f>'21'!#REF!</f>
        <v>#REF!</v>
      </c>
      <c r="AB32" s="605" t="e">
        <f>'22'!#REF!</f>
        <v>#REF!</v>
      </c>
      <c r="AC32" s="605" t="e">
        <f>'23'!#REF!</f>
        <v>#REF!</v>
      </c>
      <c r="AD32" s="605" t="e">
        <f>'24'!#REF!</f>
        <v>#REF!</v>
      </c>
      <c r="AE32" s="605" t="e">
        <f>'25'!#REF!</f>
        <v>#REF!</v>
      </c>
      <c r="AF32" s="204"/>
      <c r="AG32" s="90"/>
    </row>
    <row r="33" spans="2:33" x14ac:dyDescent="0.2">
      <c r="B33" s="86"/>
      <c r="C33" s="205"/>
      <c r="D33" s="161" t="s">
        <v>191</v>
      </c>
      <c r="E33" s="161"/>
      <c r="F33" s="194"/>
      <c r="G33" s="605" t="e">
        <f>'1'!#REF!</f>
        <v>#REF!</v>
      </c>
      <c r="H33" s="605" t="e">
        <f>'2'!#REF!</f>
        <v>#REF!</v>
      </c>
      <c r="I33" s="605" t="e">
        <f>'3'!#REF!</f>
        <v>#REF!</v>
      </c>
      <c r="J33" s="605" t="e">
        <f>'4'!#REF!</f>
        <v>#REF!</v>
      </c>
      <c r="K33" s="605" t="e">
        <f>'5'!#REF!</f>
        <v>#REF!</v>
      </c>
      <c r="L33" s="605" t="e">
        <f>'6'!#REF!</f>
        <v>#REF!</v>
      </c>
      <c r="M33" s="605" t="e">
        <f>'7'!#REF!</f>
        <v>#REF!</v>
      </c>
      <c r="N33" s="605" t="e">
        <f>'8'!#REF!</f>
        <v>#REF!</v>
      </c>
      <c r="O33" s="605" t="e">
        <f>'9'!#REF!</f>
        <v>#REF!</v>
      </c>
      <c r="P33" s="605" t="e">
        <f>'10'!#REF!</f>
        <v>#REF!</v>
      </c>
      <c r="Q33" s="605" t="e">
        <f>'11'!#REF!</f>
        <v>#REF!</v>
      </c>
      <c r="R33" s="605" t="e">
        <f>'12'!#REF!</f>
        <v>#REF!</v>
      </c>
      <c r="S33" s="605" t="e">
        <f>'13'!#REF!</f>
        <v>#REF!</v>
      </c>
      <c r="T33" s="605" t="e">
        <f>'14'!#REF!</f>
        <v>#REF!</v>
      </c>
      <c r="U33" s="605" t="e">
        <f>'15'!#REF!</f>
        <v>#REF!</v>
      </c>
      <c r="V33" s="605" t="e">
        <f>'16'!#REF!</f>
        <v>#REF!</v>
      </c>
      <c r="W33" s="605" t="e">
        <f>'17'!#REF!</f>
        <v>#REF!</v>
      </c>
      <c r="X33" s="605" t="e">
        <f>'18'!#REF!</f>
        <v>#REF!</v>
      </c>
      <c r="Y33" s="605" t="e">
        <f>'19'!#REF!</f>
        <v>#REF!</v>
      </c>
      <c r="Z33" s="605" t="e">
        <f>'20'!#REF!</f>
        <v>#REF!</v>
      </c>
      <c r="AA33" s="605" t="e">
        <f>'21'!#REF!</f>
        <v>#REF!</v>
      </c>
      <c r="AB33" s="605" t="e">
        <f>'22'!#REF!</f>
        <v>#REF!</v>
      </c>
      <c r="AC33" s="605" t="e">
        <f>'23'!#REF!</f>
        <v>#REF!</v>
      </c>
      <c r="AD33" s="605" t="e">
        <f>'24'!#REF!</f>
        <v>#REF!</v>
      </c>
      <c r="AE33" s="605" t="e">
        <f>'25'!#REF!</f>
        <v>#REF!</v>
      </c>
      <c r="AF33" s="207"/>
      <c r="AG33" s="90"/>
    </row>
    <row r="34" spans="2:33" x14ac:dyDescent="0.2">
      <c r="B34" s="86"/>
      <c r="C34" s="205"/>
      <c r="D34" s="161" t="s">
        <v>212</v>
      </c>
      <c r="E34" s="161"/>
      <c r="F34" s="194"/>
      <c r="G34" s="605" t="e">
        <f>'1'!#REF!</f>
        <v>#REF!</v>
      </c>
      <c r="H34" s="605" t="e">
        <f>'2'!#REF!</f>
        <v>#REF!</v>
      </c>
      <c r="I34" s="605" t="e">
        <f>'3'!#REF!</f>
        <v>#REF!</v>
      </c>
      <c r="J34" s="605" t="e">
        <f>'4'!#REF!</f>
        <v>#REF!</v>
      </c>
      <c r="K34" s="605" t="e">
        <f>'5'!#REF!</f>
        <v>#REF!</v>
      </c>
      <c r="L34" s="605" t="e">
        <f>'6'!#REF!</f>
        <v>#REF!</v>
      </c>
      <c r="M34" s="605" t="e">
        <f>'7'!#REF!</f>
        <v>#REF!</v>
      </c>
      <c r="N34" s="605" t="e">
        <f>'8'!#REF!</f>
        <v>#REF!</v>
      </c>
      <c r="O34" s="605" t="e">
        <f>'9'!#REF!</f>
        <v>#REF!</v>
      </c>
      <c r="P34" s="605" t="e">
        <f>'10'!#REF!</f>
        <v>#REF!</v>
      </c>
      <c r="Q34" s="605" t="e">
        <f>'11'!#REF!</f>
        <v>#REF!</v>
      </c>
      <c r="R34" s="605" t="e">
        <f>'12'!#REF!</f>
        <v>#REF!</v>
      </c>
      <c r="S34" s="605" t="e">
        <f>'13'!#REF!</f>
        <v>#REF!</v>
      </c>
      <c r="T34" s="605" t="e">
        <f>'14'!#REF!</f>
        <v>#REF!</v>
      </c>
      <c r="U34" s="605" t="e">
        <f>'15'!#REF!</f>
        <v>#REF!</v>
      </c>
      <c r="V34" s="605" t="e">
        <f>'16'!#REF!</f>
        <v>#REF!</v>
      </c>
      <c r="W34" s="605" t="e">
        <f>'17'!#REF!</f>
        <v>#REF!</v>
      </c>
      <c r="X34" s="605" t="e">
        <f>'18'!#REF!</f>
        <v>#REF!</v>
      </c>
      <c r="Y34" s="605" t="e">
        <f>'19'!#REF!</f>
        <v>#REF!</v>
      </c>
      <c r="Z34" s="605" t="e">
        <f>'20'!#REF!</f>
        <v>#REF!</v>
      </c>
      <c r="AA34" s="605" t="e">
        <f>'21'!#REF!</f>
        <v>#REF!</v>
      </c>
      <c r="AB34" s="605" t="e">
        <f>'22'!#REF!</f>
        <v>#REF!</v>
      </c>
      <c r="AC34" s="605" t="e">
        <f>'23'!#REF!</f>
        <v>#REF!</v>
      </c>
      <c r="AD34" s="605" t="e">
        <f>'24'!#REF!</f>
        <v>#REF!</v>
      </c>
      <c r="AE34" s="605" t="e">
        <f>'25'!#REF!</f>
        <v>#REF!</v>
      </c>
      <c r="AF34" s="207"/>
      <c r="AG34" s="90"/>
    </row>
    <row r="35" spans="2:33" x14ac:dyDescent="0.2">
      <c r="B35" s="86"/>
      <c r="C35" s="160"/>
      <c r="D35" s="161" t="s">
        <v>188</v>
      </c>
      <c r="E35" s="161"/>
      <c r="F35" s="391"/>
      <c r="G35" s="605" t="e">
        <f>'1'!#REF!</f>
        <v>#REF!</v>
      </c>
      <c r="H35" s="605" t="e">
        <f>'2'!#REF!</f>
        <v>#REF!</v>
      </c>
      <c r="I35" s="605" t="e">
        <f>'3'!#REF!</f>
        <v>#REF!</v>
      </c>
      <c r="J35" s="605" t="e">
        <f>'4'!#REF!</f>
        <v>#REF!</v>
      </c>
      <c r="K35" s="605" t="e">
        <f>'5'!#REF!</f>
        <v>#REF!</v>
      </c>
      <c r="L35" s="605" t="e">
        <f>'6'!#REF!</f>
        <v>#REF!</v>
      </c>
      <c r="M35" s="605" t="e">
        <f>'7'!#REF!</f>
        <v>#REF!</v>
      </c>
      <c r="N35" s="605" t="e">
        <f>'8'!#REF!</f>
        <v>#REF!</v>
      </c>
      <c r="O35" s="605" t="e">
        <f>'9'!#REF!</f>
        <v>#REF!</v>
      </c>
      <c r="P35" s="605" t="e">
        <f>'10'!#REF!</f>
        <v>#REF!</v>
      </c>
      <c r="Q35" s="605" t="e">
        <f>'11'!#REF!</f>
        <v>#REF!</v>
      </c>
      <c r="R35" s="605" t="e">
        <f>'12'!#REF!</f>
        <v>#REF!</v>
      </c>
      <c r="S35" s="605" t="e">
        <f>'13'!#REF!</f>
        <v>#REF!</v>
      </c>
      <c r="T35" s="605" t="e">
        <f>'14'!#REF!</f>
        <v>#REF!</v>
      </c>
      <c r="U35" s="605" t="e">
        <f>'15'!#REF!</f>
        <v>#REF!</v>
      </c>
      <c r="V35" s="605" t="e">
        <f>'16'!#REF!</f>
        <v>#REF!</v>
      </c>
      <c r="W35" s="605" t="e">
        <f>'17'!#REF!</f>
        <v>#REF!</v>
      </c>
      <c r="X35" s="605" t="e">
        <f>'18'!#REF!</f>
        <v>#REF!</v>
      </c>
      <c r="Y35" s="605" t="e">
        <f>'19'!#REF!</f>
        <v>#REF!</v>
      </c>
      <c r="Z35" s="605" t="e">
        <f>'20'!#REF!</f>
        <v>#REF!</v>
      </c>
      <c r="AA35" s="605" t="e">
        <f>'21'!#REF!</f>
        <v>#REF!</v>
      </c>
      <c r="AB35" s="605" t="e">
        <f>'22'!#REF!</f>
        <v>#REF!</v>
      </c>
      <c r="AC35" s="605" t="e">
        <f>'23'!#REF!</f>
        <v>#REF!</v>
      </c>
      <c r="AD35" s="605" t="e">
        <f>'24'!#REF!</f>
        <v>#REF!</v>
      </c>
      <c r="AE35" s="605" t="e">
        <f>'25'!#REF!</f>
        <v>#REF!</v>
      </c>
      <c r="AF35" s="208"/>
      <c r="AG35" s="90"/>
    </row>
    <row r="36" spans="2:33" x14ac:dyDescent="0.2">
      <c r="B36" s="86"/>
      <c r="C36" s="183"/>
      <c r="D36" s="161" t="s">
        <v>46</v>
      </c>
      <c r="E36" s="161"/>
      <c r="F36" s="166"/>
      <c r="G36" s="605" t="e">
        <f>'1'!#REF!</f>
        <v>#REF!</v>
      </c>
      <c r="H36" s="605" t="e">
        <f>'2'!#REF!</f>
        <v>#REF!</v>
      </c>
      <c r="I36" s="605" t="e">
        <f>'3'!#REF!</f>
        <v>#REF!</v>
      </c>
      <c r="J36" s="605" t="e">
        <f>'4'!#REF!</f>
        <v>#REF!</v>
      </c>
      <c r="K36" s="605" t="e">
        <f>'5'!#REF!</f>
        <v>#REF!</v>
      </c>
      <c r="L36" s="605" t="e">
        <f>'6'!#REF!</f>
        <v>#REF!</v>
      </c>
      <c r="M36" s="605" t="e">
        <f>'7'!#REF!</f>
        <v>#REF!</v>
      </c>
      <c r="N36" s="605" t="e">
        <f>'8'!#REF!</f>
        <v>#REF!</v>
      </c>
      <c r="O36" s="605" t="e">
        <f>'9'!#REF!</f>
        <v>#REF!</v>
      </c>
      <c r="P36" s="605" t="e">
        <f>'10'!#REF!</f>
        <v>#REF!</v>
      </c>
      <c r="Q36" s="605" t="e">
        <f>'11'!#REF!</f>
        <v>#REF!</v>
      </c>
      <c r="R36" s="605" t="e">
        <f>'12'!#REF!</f>
        <v>#REF!</v>
      </c>
      <c r="S36" s="605" t="e">
        <f>'13'!#REF!</f>
        <v>#REF!</v>
      </c>
      <c r="T36" s="605" t="e">
        <f>'14'!#REF!</f>
        <v>#REF!</v>
      </c>
      <c r="U36" s="605" t="e">
        <f>'15'!#REF!</f>
        <v>#REF!</v>
      </c>
      <c r="V36" s="605" t="e">
        <f>'16'!#REF!</f>
        <v>#REF!</v>
      </c>
      <c r="W36" s="605" t="e">
        <f>'17'!#REF!</f>
        <v>#REF!</v>
      </c>
      <c r="X36" s="605" t="e">
        <f>'18'!#REF!</f>
        <v>#REF!</v>
      </c>
      <c r="Y36" s="605" t="e">
        <f>'19'!#REF!</f>
        <v>#REF!</v>
      </c>
      <c r="Z36" s="605" t="e">
        <f>'20'!#REF!</f>
        <v>#REF!</v>
      </c>
      <c r="AA36" s="605" t="e">
        <f>'21'!#REF!</f>
        <v>#REF!</v>
      </c>
      <c r="AB36" s="605" t="e">
        <f>'22'!#REF!</f>
        <v>#REF!</v>
      </c>
      <c r="AC36" s="605" t="e">
        <f>'23'!#REF!</f>
        <v>#REF!</v>
      </c>
      <c r="AD36" s="605" t="e">
        <f>'24'!#REF!</f>
        <v>#REF!</v>
      </c>
      <c r="AE36" s="605" t="e">
        <f>'25'!#REF!</f>
        <v>#REF!</v>
      </c>
      <c r="AF36" s="208"/>
      <c r="AG36" s="90"/>
    </row>
    <row r="37" spans="2:33" x14ac:dyDescent="0.2">
      <c r="B37" s="86"/>
      <c r="C37" s="183"/>
      <c r="D37" s="161" t="s">
        <v>192</v>
      </c>
      <c r="E37" s="161"/>
      <c r="F37" s="166"/>
      <c r="G37" s="605" t="e">
        <f>'1'!#REF!</f>
        <v>#REF!</v>
      </c>
      <c r="H37" s="605" t="e">
        <f>'2'!#REF!</f>
        <v>#REF!</v>
      </c>
      <c r="I37" s="605" t="e">
        <f>'3'!#REF!</f>
        <v>#REF!</v>
      </c>
      <c r="J37" s="605" t="e">
        <f>'4'!#REF!</f>
        <v>#REF!</v>
      </c>
      <c r="K37" s="605" t="e">
        <f>'5'!#REF!</f>
        <v>#REF!</v>
      </c>
      <c r="L37" s="605" t="e">
        <f>'6'!#REF!</f>
        <v>#REF!</v>
      </c>
      <c r="M37" s="605" t="e">
        <f>'7'!#REF!</f>
        <v>#REF!</v>
      </c>
      <c r="N37" s="605" t="e">
        <f>'8'!#REF!</f>
        <v>#REF!</v>
      </c>
      <c r="O37" s="605" t="e">
        <f>'9'!#REF!</f>
        <v>#REF!</v>
      </c>
      <c r="P37" s="605" t="e">
        <f>'10'!#REF!</f>
        <v>#REF!</v>
      </c>
      <c r="Q37" s="605" t="e">
        <f>'11'!#REF!</f>
        <v>#REF!</v>
      </c>
      <c r="R37" s="605" t="e">
        <f>'12'!#REF!</f>
        <v>#REF!</v>
      </c>
      <c r="S37" s="605" t="e">
        <f>'13'!#REF!</f>
        <v>#REF!</v>
      </c>
      <c r="T37" s="605" t="e">
        <f>'14'!#REF!</f>
        <v>#REF!</v>
      </c>
      <c r="U37" s="605" t="e">
        <f>'15'!#REF!</f>
        <v>#REF!</v>
      </c>
      <c r="V37" s="605" t="e">
        <f>'16'!#REF!</f>
        <v>#REF!</v>
      </c>
      <c r="W37" s="605" t="e">
        <f>'17'!#REF!</f>
        <v>#REF!</v>
      </c>
      <c r="X37" s="605" t="e">
        <f>'18'!#REF!</f>
        <v>#REF!</v>
      </c>
      <c r="Y37" s="605" t="e">
        <f>'19'!#REF!</f>
        <v>#REF!</v>
      </c>
      <c r="Z37" s="605" t="e">
        <f>'20'!#REF!</f>
        <v>#REF!</v>
      </c>
      <c r="AA37" s="605" t="e">
        <f>'21'!#REF!</f>
        <v>#REF!</v>
      </c>
      <c r="AB37" s="605" t="e">
        <f>'22'!#REF!</f>
        <v>#REF!</v>
      </c>
      <c r="AC37" s="605" t="e">
        <f>'23'!#REF!</f>
        <v>#REF!</v>
      </c>
      <c r="AD37" s="605" t="e">
        <f>'24'!#REF!</f>
        <v>#REF!</v>
      </c>
      <c r="AE37" s="605" t="e">
        <f>'25'!#REF!</f>
        <v>#REF!</v>
      </c>
      <c r="AF37" s="208"/>
      <c r="AG37" s="90"/>
    </row>
    <row r="38" spans="2:33" x14ac:dyDescent="0.2">
      <c r="B38" s="86"/>
      <c r="C38" s="160"/>
      <c r="D38" s="212"/>
      <c r="E38" s="212"/>
      <c r="F38" s="215"/>
      <c r="G38" s="609" t="e">
        <f>'1'!#REF!</f>
        <v>#REF!</v>
      </c>
      <c r="H38" s="609" t="e">
        <f>'2'!#REF!</f>
        <v>#REF!</v>
      </c>
      <c r="I38" s="609" t="e">
        <f>'3'!#REF!</f>
        <v>#REF!</v>
      </c>
      <c r="J38" s="609" t="e">
        <f>'4'!#REF!</f>
        <v>#REF!</v>
      </c>
      <c r="K38" s="609" t="e">
        <f>'5'!#REF!</f>
        <v>#REF!</v>
      </c>
      <c r="L38" s="609" t="e">
        <f>'6'!#REF!</f>
        <v>#REF!</v>
      </c>
      <c r="M38" s="609" t="e">
        <f>'7'!#REF!</f>
        <v>#REF!</v>
      </c>
      <c r="N38" s="609" t="e">
        <f>'8'!#REF!</f>
        <v>#REF!</v>
      </c>
      <c r="O38" s="609" t="e">
        <f>'9'!#REF!</f>
        <v>#REF!</v>
      </c>
      <c r="P38" s="609" t="e">
        <f>'10'!#REF!</f>
        <v>#REF!</v>
      </c>
      <c r="Q38" s="609" t="e">
        <f>'11'!#REF!</f>
        <v>#REF!</v>
      </c>
      <c r="R38" s="609" t="e">
        <f>'12'!#REF!</f>
        <v>#REF!</v>
      </c>
      <c r="S38" s="609" t="e">
        <f>'13'!#REF!</f>
        <v>#REF!</v>
      </c>
      <c r="T38" s="609" t="e">
        <f>'14'!#REF!</f>
        <v>#REF!</v>
      </c>
      <c r="U38" s="609" t="e">
        <f>'15'!#REF!</f>
        <v>#REF!</v>
      </c>
      <c r="V38" s="609" t="e">
        <f>'16'!#REF!</f>
        <v>#REF!</v>
      </c>
      <c r="W38" s="609" t="e">
        <f>'17'!#REF!</f>
        <v>#REF!</v>
      </c>
      <c r="X38" s="609" t="e">
        <f>'18'!#REF!</f>
        <v>#REF!</v>
      </c>
      <c r="Y38" s="609" t="e">
        <f>'19'!#REF!</f>
        <v>#REF!</v>
      </c>
      <c r="Z38" s="609" t="e">
        <f>'20'!#REF!</f>
        <v>#REF!</v>
      </c>
      <c r="AA38" s="609" t="e">
        <f>'21'!#REF!</f>
        <v>#REF!</v>
      </c>
      <c r="AB38" s="609" t="e">
        <f>'22'!#REF!</f>
        <v>#REF!</v>
      </c>
      <c r="AC38" s="609" t="e">
        <f>'23'!#REF!</f>
        <v>#REF!</v>
      </c>
      <c r="AD38" s="609" t="e">
        <f>'24'!#REF!</f>
        <v>#REF!</v>
      </c>
      <c r="AE38" s="609" t="e">
        <f>'25'!#REF!</f>
        <v>#REF!</v>
      </c>
      <c r="AF38" s="204"/>
      <c r="AG38" s="90"/>
    </row>
    <row r="39" spans="2:33" x14ac:dyDescent="0.2">
      <c r="B39" s="86"/>
      <c r="C39" s="213"/>
      <c r="D39" s="212" t="s">
        <v>84</v>
      </c>
      <c r="E39" s="212"/>
      <c r="F39" s="413"/>
      <c r="G39" s="165"/>
      <c r="H39" s="165"/>
      <c r="I39" s="165"/>
      <c r="J39" s="165"/>
      <c r="K39" s="165"/>
      <c r="L39" s="165"/>
      <c r="M39" s="165"/>
      <c r="N39" s="165"/>
      <c r="O39" s="165"/>
      <c r="P39" s="165"/>
      <c r="Q39" s="165"/>
      <c r="R39" s="165"/>
      <c r="S39" s="165"/>
      <c r="T39" s="165"/>
      <c r="U39" s="165"/>
      <c r="V39" s="165"/>
      <c r="W39" s="165"/>
      <c r="X39" s="165"/>
      <c r="Y39" s="165"/>
      <c r="Z39" s="165"/>
      <c r="AA39" s="165"/>
      <c r="AB39" s="165"/>
      <c r="AC39" s="165"/>
      <c r="AD39" s="165"/>
      <c r="AE39" s="165"/>
      <c r="AF39" s="164"/>
      <c r="AG39" s="90"/>
    </row>
    <row r="40" spans="2:33" x14ac:dyDescent="0.2">
      <c r="B40" s="86"/>
      <c r="C40" s="213"/>
      <c r="D40" s="161" t="s">
        <v>45</v>
      </c>
      <c r="E40" s="161"/>
      <c r="F40" s="413"/>
      <c r="G40" s="605" t="e">
        <f>'1'!#REF!</f>
        <v>#REF!</v>
      </c>
      <c r="H40" s="605" t="e">
        <f>'2'!#REF!</f>
        <v>#REF!</v>
      </c>
      <c r="I40" s="605" t="e">
        <f>'3'!#REF!</f>
        <v>#REF!</v>
      </c>
      <c r="J40" s="605" t="e">
        <f>'4'!#REF!</f>
        <v>#REF!</v>
      </c>
      <c r="K40" s="605" t="e">
        <f>'5'!#REF!</f>
        <v>#REF!</v>
      </c>
      <c r="L40" s="605" t="e">
        <f>'6'!#REF!</f>
        <v>#REF!</v>
      </c>
      <c r="M40" s="605" t="e">
        <f>'7'!#REF!</f>
        <v>#REF!</v>
      </c>
      <c r="N40" s="605" t="e">
        <f>'8'!#REF!</f>
        <v>#REF!</v>
      </c>
      <c r="O40" s="605" t="e">
        <f>'9'!#REF!</f>
        <v>#REF!</v>
      </c>
      <c r="P40" s="605" t="e">
        <f>'10'!#REF!</f>
        <v>#REF!</v>
      </c>
      <c r="Q40" s="605" t="e">
        <f>'11'!#REF!</f>
        <v>#REF!</v>
      </c>
      <c r="R40" s="605" t="e">
        <f>'12'!#REF!</f>
        <v>#REF!</v>
      </c>
      <c r="S40" s="605" t="e">
        <f>'13'!#REF!</f>
        <v>#REF!</v>
      </c>
      <c r="T40" s="605" t="e">
        <f>'14'!#REF!</f>
        <v>#REF!</v>
      </c>
      <c r="U40" s="605" t="e">
        <f>'15'!#REF!</f>
        <v>#REF!</v>
      </c>
      <c r="V40" s="605" t="e">
        <f>'16'!#REF!</f>
        <v>#REF!</v>
      </c>
      <c r="W40" s="605" t="e">
        <f>'17'!#REF!</f>
        <v>#REF!</v>
      </c>
      <c r="X40" s="605" t="e">
        <f>'18'!#REF!</f>
        <v>#REF!</v>
      </c>
      <c r="Y40" s="605" t="e">
        <f>'19'!#REF!</f>
        <v>#REF!</v>
      </c>
      <c r="Z40" s="605" t="e">
        <f>'20'!#REF!</f>
        <v>#REF!</v>
      </c>
      <c r="AA40" s="605" t="e">
        <f>'21'!#REF!</f>
        <v>#REF!</v>
      </c>
      <c r="AB40" s="605" t="e">
        <f>'22'!#REF!</f>
        <v>#REF!</v>
      </c>
      <c r="AC40" s="605" t="e">
        <f>'23'!#REF!</f>
        <v>#REF!</v>
      </c>
      <c r="AD40" s="605" t="e">
        <f>'24'!#REF!</f>
        <v>#REF!</v>
      </c>
      <c r="AE40" s="605" t="e">
        <f>'25'!#REF!</f>
        <v>#REF!</v>
      </c>
      <c r="AF40" s="164"/>
      <c r="AG40" s="90"/>
    </row>
    <row r="41" spans="2:33" x14ac:dyDescent="0.2">
      <c r="B41" s="86"/>
      <c r="C41" s="213"/>
      <c r="D41" s="161" t="s">
        <v>99</v>
      </c>
      <c r="E41" s="161"/>
      <c r="F41" s="413"/>
      <c r="G41" s="605" t="e">
        <f>'1'!#REF!</f>
        <v>#REF!</v>
      </c>
      <c r="H41" s="605" t="e">
        <f>'2'!#REF!</f>
        <v>#REF!</v>
      </c>
      <c r="I41" s="605" t="e">
        <f>'3'!#REF!</f>
        <v>#REF!</v>
      </c>
      <c r="J41" s="605" t="e">
        <f>'4'!#REF!</f>
        <v>#REF!</v>
      </c>
      <c r="K41" s="605" t="e">
        <f>'5'!#REF!</f>
        <v>#REF!</v>
      </c>
      <c r="L41" s="605" t="e">
        <f>'6'!#REF!</f>
        <v>#REF!</v>
      </c>
      <c r="M41" s="605" t="e">
        <f>'7'!#REF!</f>
        <v>#REF!</v>
      </c>
      <c r="N41" s="605" t="e">
        <f>'8'!#REF!</f>
        <v>#REF!</v>
      </c>
      <c r="O41" s="605" t="e">
        <f>'9'!#REF!</f>
        <v>#REF!</v>
      </c>
      <c r="P41" s="605" t="e">
        <f>'10'!#REF!</f>
        <v>#REF!</v>
      </c>
      <c r="Q41" s="605" t="e">
        <f>'11'!#REF!</f>
        <v>#REF!</v>
      </c>
      <c r="R41" s="605" t="e">
        <f>'12'!#REF!</f>
        <v>#REF!</v>
      </c>
      <c r="S41" s="605" t="e">
        <f>'13'!#REF!</f>
        <v>#REF!</v>
      </c>
      <c r="T41" s="605" t="e">
        <f>'14'!#REF!</f>
        <v>#REF!</v>
      </c>
      <c r="U41" s="605" t="e">
        <f>'15'!#REF!</f>
        <v>#REF!</v>
      </c>
      <c r="V41" s="605" t="e">
        <f>'16'!#REF!</f>
        <v>#REF!</v>
      </c>
      <c r="W41" s="605" t="e">
        <f>'17'!#REF!</f>
        <v>#REF!</v>
      </c>
      <c r="X41" s="605" t="e">
        <f>'18'!#REF!</f>
        <v>#REF!</v>
      </c>
      <c r="Y41" s="605" t="e">
        <f>'19'!#REF!</f>
        <v>#REF!</v>
      </c>
      <c r="Z41" s="605" t="e">
        <f>'20'!#REF!</f>
        <v>#REF!</v>
      </c>
      <c r="AA41" s="605" t="e">
        <f>'21'!#REF!</f>
        <v>#REF!</v>
      </c>
      <c r="AB41" s="605" t="e">
        <f>'22'!#REF!</f>
        <v>#REF!</v>
      </c>
      <c r="AC41" s="605" t="e">
        <f>'23'!#REF!</f>
        <v>#REF!</v>
      </c>
      <c r="AD41" s="605" t="e">
        <f>'24'!#REF!</f>
        <v>#REF!</v>
      </c>
      <c r="AE41" s="605" t="e">
        <f>'25'!#REF!</f>
        <v>#REF!</v>
      </c>
      <c r="AF41" s="164"/>
      <c r="AG41" s="90"/>
    </row>
    <row r="42" spans="2:33" x14ac:dyDescent="0.2">
      <c r="B42" s="86"/>
      <c r="C42" s="160"/>
      <c r="D42" s="161" t="s">
        <v>47</v>
      </c>
      <c r="E42" s="161"/>
      <c r="F42" s="391"/>
      <c r="G42" s="605" t="e">
        <f>'1'!#REF!</f>
        <v>#REF!</v>
      </c>
      <c r="H42" s="605" t="e">
        <f>'2'!#REF!</f>
        <v>#REF!</v>
      </c>
      <c r="I42" s="605" t="e">
        <f>'3'!#REF!</f>
        <v>#REF!</v>
      </c>
      <c r="J42" s="605" t="e">
        <f>'4'!#REF!</f>
        <v>#REF!</v>
      </c>
      <c r="K42" s="605" t="e">
        <f>'5'!#REF!</f>
        <v>#REF!</v>
      </c>
      <c r="L42" s="605" t="e">
        <f>'6'!#REF!</f>
        <v>#REF!</v>
      </c>
      <c r="M42" s="605" t="e">
        <f>'7'!#REF!</f>
        <v>#REF!</v>
      </c>
      <c r="N42" s="605" t="e">
        <f>'8'!#REF!</f>
        <v>#REF!</v>
      </c>
      <c r="O42" s="605" t="e">
        <f>'9'!#REF!</f>
        <v>#REF!</v>
      </c>
      <c r="P42" s="605" t="e">
        <f>'10'!#REF!</f>
        <v>#REF!</v>
      </c>
      <c r="Q42" s="605" t="e">
        <f>'11'!#REF!</f>
        <v>#REF!</v>
      </c>
      <c r="R42" s="605" t="e">
        <f>'12'!#REF!</f>
        <v>#REF!</v>
      </c>
      <c r="S42" s="605" t="e">
        <f>'13'!#REF!</f>
        <v>#REF!</v>
      </c>
      <c r="T42" s="605" t="e">
        <f>'14'!#REF!</f>
        <v>#REF!</v>
      </c>
      <c r="U42" s="605" t="e">
        <f>'15'!#REF!</f>
        <v>#REF!</v>
      </c>
      <c r="V42" s="605" t="e">
        <f>'16'!#REF!</f>
        <v>#REF!</v>
      </c>
      <c r="W42" s="605" t="e">
        <f>'17'!#REF!</f>
        <v>#REF!</v>
      </c>
      <c r="X42" s="605" t="e">
        <f>'18'!#REF!</f>
        <v>#REF!</v>
      </c>
      <c r="Y42" s="605" t="e">
        <f>'19'!#REF!</f>
        <v>#REF!</v>
      </c>
      <c r="Z42" s="605" t="e">
        <f>'20'!#REF!</f>
        <v>#REF!</v>
      </c>
      <c r="AA42" s="605" t="e">
        <f>'21'!#REF!</f>
        <v>#REF!</v>
      </c>
      <c r="AB42" s="605" t="e">
        <f>'22'!#REF!</f>
        <v>#REF!</v>
      </c>
      <c r="AC42" s="605" t="e">
        <f>'23'!#REF!</f>
        <v>#REF!</v>
      </c>
      <c r="AD42" s="605" t="e">
        <f>'24'!#REF!</f>
        <v>#REF!</v>
      </c>
      <c r="AE42" s="605" t="e">
        <f>'25'!#REF!</f>
        <v>#REF!</v>
      </c>
      <c r="AF42" s="166"/>
      <c r="AG42" s="90"/>
    </row>
    <row r="43" spans="2:33" x14ac:dyDescent="0.2">
      <c r="B43" s="86"/>
      <c r="C43" s="160"/>
      <c r="D43" s="214" t="s">
        <v>6</v>
      </c>
      <c r="E43" s="214"/>
      <c r="F43" s="414"/>
      <c r="G43" s="605" t="e">
        <f>'1'!#REF!</f>
        <v>#REF!</v>
      </c>
      <c r="H43" s="605" t="e">
        <f>'2'!#REF!</f>
        <v>#REF!</v>
      </c>
      <c r="I43" s="605" t="e">
        <f>'3'!#REF!</f>
        <v>#REF!</v>
      </c>
      <c r="J43" s="605" t="e">
        <f>'4'!#REF!</f>
        <v>#REF!</v>
      </c>
      <c r="K43" s="605" t="e">
        <f>'5'!#REF!</f>
        <v>#REF!</v>
      </c>
      <c r="L43" s="605" t="e">
        <f>'6'!#REF!</f>
        <v>#REF!</v>
      </c>
      <c r="M43" s="605" t="e">
        <f>'7'!#REF!</f>
        <v>#REF!</v>
      </c>
      <c r="N43" s="605" t="e">
        <f>'8'!#REF!</f>
        <v>#REF!</v>
      </c>
      <c r="O43" s="605" t="e">
        <f>'9'!#REF!</f>
        <v>#REF!</v>
      </c>
      <c r="P43" s="605" t="e">
        <f>'10'!#REF!</f>
        <v>#REF!</v>
      </c>
      <c r="Q43" s="605" t="e">
        <f>'11'!#REF!</f>
        <v>#REF!</v>
      </c>
      <c r="R43" s="605" t="e">
        <f>'12'!#REF!</f>
        <v>#REF!</v>
      </c>
      <c r="S43" s="605" t="e">
        <f>'13'!#REF!</f>
        <v>#REF!</v>
      </c>
      <c r="T43" s="605" t="e">
        <f>'14'!#REF!</f>
        <v>#REF!</v>
      </c>
      <c r="U43" s="605" t="e">
        <f>'15'!#REF!</f>
        <v>#REF!</v>
      </c>
      <c r="V43" s="605" t="e">
        <f>'16'!#REF!</f>
        <v>#REF!</v>
      </c>
      <c r="W43" s="605" t="e">
        <f>'17'!#REF!</f>
        <v>#REF!</v>
      </c>
      <c r="X43" s="605" t="e">
        <f>'18'!#REF!</f>
        <v>#REF!</v>
      </c>
      <c r="Y43" s="605" t="e">
        <f>'19'!#REF!</f>
        <v>#REF!</v>
      </c>
      <c r="Z43" s="605" t="e">
        <f>'20'!#REF!</f>
        <v>#REF!</v>
      </c>
      <c r="AA43" s="605" t="e">
        <f>'21'!#REF!</f>
        <v>#REF!</v>
      </c>
      <c r="AB43" s="605" t="e">
        <f>'22'!#REF!</f>
        <v>#REF!</v>
      </c>
      <c r="AC43" s="605" t="e">
        <f>'23'!#REF!</f>
        <v>#REF!</v>
      </c>
      <c r="AD43" s="605" t="e">
        <f>'24'!#REF!</f>
        <v>#REF!</v>
      </c>
      <c r="AE43" s="605" t="e">
        <f>'25'!#REF!</f>
        <v>#REF!</v>
      </c>
      <c r="AF43" s="166"/>
      <c r="AG43" s="90"/>
    </row>
    <row r="44" spans="2:33" x14ac:dyDescent="0.2">
      <c r="B44" s="86"/>
      <c r="C44" s="160"/>
      <c r="D44" s="161" t="s">
        <v>31</v>
      </c>
      <c r="E44" s="161"/>
      <c r="F44" s="166"/>
      <c r="G44" s="605" t="e">
        <f>'1'!#REF!</f>
        <v>#REF!</v>
      </c>
      <c r="H44" s="605" t="e">
        <f>'2'!#REF!</f>
        <v>#REF!</v>
      </c>
      <c r="I44" s="605" t="e">
        <f>'3'!#REF!</f>
        <v>#REF!</v>
      </c>
      <c r="J44" s="605" t="e">
        <f>'4'!#REF!</f>
        <v>#REF!</v>
      </c>
      <c r="K44" s="605" t="e">
        <f>'5'!#REF!</f>
        <v>#REF!</v>
      </c>
      <c r="L44" s="605" t="e">
        <f>'6'!#REF!</f>
        <v>#REF!</v>
      </c>
      <c r="M44" s="605" t="e">
        <f>'7'!#REF!</f>
        <v>#REF!</v>
      </c>
      <c r="N44" s="605" t="e">
        <f>'8'!#REF!</f>
        <v>#REF!</v>
      </c>
      <c r="O44" s="605" t="e">
        <f>'9'!#REF!</f>
        <v>#REF!</v>
      </c>
      <c r="P44" s="605" t="e">
        <f>'10'!#REF!</f>
        <v>#REF!</v>
      </c>
      <c r="Q44" s="605" t="e">
        <f>'11'!#REF!</f>
        <v>#REF!</v>
      </c>
      <c r="R44" s="605" t="e">
        <f>'12'!#REF!</f>
        <v>#REF!</v>
      </c>
      <c r="S44" s="605" t="e">
        <f>'13'!#REF!</f>
        <v>#REF!</v>
      </c>
      <c r="T44" s="605" t="e">
        <f>'14'!#REF!</f>
        <v>#REF!</v>
      </c>
      <c r="U44" s="605" t="e">
        <f>'15'!#REF!</f>
        <v>#REF!</v>
      </c>
      <c r="V44" s="605" t="e">
        <f>'16'!#REF!</f>
        <v>#REF!</v>
      </c>
      <c r="W44" s="605" t="e">
        <f>'17'!#REF!</f>
        <v>#REF!</v>
      </c>
      <c r="X44" s="605" t="e">
        <f>'18'!#REF!</f>
        <v>#REF!</v>
      </c>
      <c r="Y44" s="605" t="e">
        <f>'19'!#REF!</f>
        <v>#REF!</v>
      </c>
      <c r="Z44" s="605" t="e">
        <f>'20'!#REF!</f>
        <v>#REF!</v>
      </c>
      <c r="AA44" s="605" t="e">
        <f>'21'!#REF!</f>
        <v>#REF!</v>
      </c>
      <c r="AB44" s="605" t="e">
        <f>'22'!#REF!</f>
        <v>#REF!</v>
      </c>
      <c r="AC44" s="605" t="e">
        <f>'23'!#REF!</f>
        <v>#REF!</v>
      </c>
      <c r="AD44" s="605" t="e">
        <f>'24'!#REF!</f>
        <v>#REF!</v>
      </c>
      <c r="AE44" s="605" t="e">
        <f>'25'!#REF!</f>
        <v>#REF!</v>
      </c>
      <c r="AF44" s="166"/>
      <c r="AG44" s="90"/>
    </row>
    <row r="45" spans="2:33" s="656" customFormat="1" x14ac:dyDescent="0.2">
      <c r="B45" s="654"/>
      <c r="C45" s="205"/>
      <c r="D45" s="212"/>
      <c r="E45" s="212"/>
      <c r="F45" s="653"/>
      <c r="G45" s="588" t="e">
        <f>SUM(G40:G44)</f>
        <v>#REF!</v>
      </c>
      <c r="H45" s="588" t="e">
        <f>SUM(H40:H44)</f>
        <v>#REF!</v>
      </c>
      <c r="I45" s="588" t="e">
        <f t="shared" ref="I45:AE45" si="1">SUM(I40:I44)</f>
        <v>#REF!</v>
      </c>
      <c r="J45" s="588" t="e">
        <f t="shared" si="1"/>
        <v>#REF!</v>
      </c>
      <c r="K45" s="588" t="e">
        <f t="shared" si="1"/>
        <v>#REF!</v>
      </c>
      <c r="L45" s="588" t="e">
        <f t="shared" si="1"/>
        <v>#REF!</v>
      </c>
      <c r="M45" s="588" t="e">
        <f t="shared" si="1"/>
        <v>#REF!</v>
      </c>
      <c r="N45" s="588" t="e">
        <f t="shared" si="1"/>
        <v>#REF!</v>
      </c>
      <c r="O45" s="588" t="e">
        <f t="shared" si="1"/>
        <v>#REF!</v>
      </c>
      <c r="P45" s="588" t="e">
        <f t="shared" si="1"/>
        <v>#REF!</v>
      </c>
      <c r="Q45" s="588" t="e">
        <f t="shared" si="1"/>
        <v>#REF!</v>
      </c>
      <c r="R45" s="588" t="e">
        <f t="shared" si="1"/>
        <v>#REF!</v>
      </c>
      <c r="S45" s="588" t="e">
        <f t="shared" si="1"/>
        <v>#REF!</v>
      </c>
      <c r="T45" s="588" t="e">
        <f t="shared" si="1"/>
        <v>#REF!</v>
      </c>
      <c r="U45" s="588" t="e">
        <f t="shared" si="1"/>
        <v>#REF!</v>
      </c>
      <c r="V45" s="588" t="e">
        <f t="shared" si="1"/>
        <v>#REF!</v>
      </c>
      <c r="W45" s="588" t="e">
        <f t="shared" si="1"/>
        <v>#REF!</v>
      </c>
      <c r="X45" s="588" t="e">
        <f t="shared" si="1"/>
        <v>#REF!</v>
      </c>
      <c r="Y45" s="588" t="e">
        <f t="shared" si="1"/>
        <v>#REF!</v>
      </c>
      <c r="Z45" s="588" t="e">
        <f t="shared" si="1"/>
        <v>#REF!</v>
      </c>
      <c r="AA45" s="588" t="e">
        <f t="shared" si="1"/>
        <v>#REF!</v>
      </c>
      <c r="AB45" s="588" t="e">
        <f t="shared" si="1"/>
        <v>#REF!</v>
      </c>
      <c r="AC45" s="588" t="e">
        <f t="shared" si="1"/>
        <v>#REF!</v>
      </c>
      <c r="AD45" s="588" t="e">
        <f t="shared" si="1"/>
        <v>#REF!</v>
      </c>
      <c r="AE45" s="588" t="e">
        <f t="shared" si="1"/>
        <v>#REF!</v>
      </c>
      <c r="AF45" s="416"/>
      <c r="AG45" s="655"/>
    </row>
    <row r="46" spans="2:33" x14ac:dyDescent="0.2">
      <c r="B46" s="86"/>
      <c r="C46" s="216"/>
      <c r="D46" s="212" t="s">
        <v>213</v>
      </c>
      <c r="E46" s="175"/>
      <c r="F46" s="603"/>
      <c r="G46" s="162"/>
      <c r="H46" s="162"/>
      <c r="I46" s="162"/>
      <c r="J46" s="162"/>
      <c r="K46" s="162"/>
      <c r="L46" s="162"/>
      <c r="M46" s="162"/>
      <c r="N46" s="162"/>
      <c r="O46" s="162"/>
      <c r="P46" s="162"/>
      <c r="Q46" s="162"/>
      <c r="R46" s="162"/>
      <c r="S46" s="162"/>
      <c r="T46" s="162"/>
      <c r="U46" s="162"/>
      <c r="V46" s="162"/>
      <c r="W46" s="162"/>
      <c r="X46" s="162"/>
      <c r="Y46" s="162"/>
      <c r="Z46" s="162"/>
      <c r="AA46" s="162"/>
      <c r="AB46" s="162"/>
      <c r="AC46" s="162"/>
      <c r="AD46" s="162"/>
      <c r="AE46" s="162"/>
      <c r="AF46" s="166"/>
      <c r="AG46" s="90"/>
    </row>
    <row r="47" spans="2:33" x14ac:dyDescent="0.2">
      <c r="B47" s="86"/>
      <c r="C47" s="216"/>
      <c r="D47" s="161" t="s">
        <v>206</v>
      </c>
      <c r="E47" s="161"/>
      <c r="F47" s="603"/>
      <c r="G47" s="605" t="e">
        <f>'1'!#REF!</f>
        <v>#REF!</v>
      </c>
      <c r="H47" s="605" t="e">
        <f>'2'!#REF!</f>
        <v>#REF!</v>
      </c>
      <c r="I47" s="605" t="e">
        <f>'3'!#REF!</f>
        <v>#REF!</v>
      </c>
      <c r="J47" s="605" t="e">
        <f>'4'!#REF!</f>
        <v>#REF!</v>
      </c>
      <c r="K47" s="605" t="e">
        <f>'5'!#REF!</f>
        <v>#REF!</v>
      </c>
      <c r="L47" s="605" t="e">
        <f>'6'!#REF!</f>
        <v>#REF!</v>
      </c>
      <c r="M47" s="605" t="e">
        <f>'7'!#REF!</f>
        <v>#REF!</v>
      </c>
      <c r="N47" s="605" t="e">
        <f>'8'!#REF!</f>
        <v>#REF!</v>
      </c>
      <c r="O47" s="605" t="e">
        <f>'9'!#REF!</f>
        <v>#REF!</v>
      </c>
      <c r="P47" s="605" t="e">
        <f>'10'!#REF!</f>
        <v>#REF!</v>
      </c>
      <c r="Q47" s="605" t="e">
        <f>'11'!#REF!</f>
        <v>#REF!</v>
      </c>
      <c r="R47" s="605" t="e">
        <f>'12'!#REF!</f>
        <v>#REF!</v>
      </c>
      <c r="S47" s="605" t="e">
        <f>'13'!#REF!</f>
        <v>#REF!</v>
      </c>
      <c r="T47" s="605" t="e">
        <f>'14'!#REF!</f>
        <v>#REF!</v>
      </c>
      <c r="U47" s="605" t="e">
        <f>'15'!#REF!</f>
        <v>#REF!</v>
      </c>
      <c r="V47" s="605" t="e">
        <f>'16'!#REF!</f>
        <v>#REF!</v>
      </c>
      <c r="W47" s="605" t="e">
        <f>'17'!#REF!</f>
        <v>#REF!</v>
      </c>
      <c r="X47" s="605" t="e">
        <f>'18'!#REF!</f>
        <v>#REF!</v>
      </c>
      <c r="Y47" s="605" t="e">
        <f>'19'!#REF!</f>
        <v>#REF!</v>
      </c>
      <c r="Z47" s="605" t="e">
        <f>'20'!#REF!</f>
        <v>#REF!</v>
      </c>
      <c r="AA47" s="605" t="e">
        <f>'21'!#REF!</f>
        <v>#REF!</v>
      </c>
      <c r="AB47" s="605" t="e">
        <f>'22'!#REF!</f>
        <v>#REF!</v>
      </c>
      <c r="AC47" s="605" t="e">
        <f>'23'!#REF!</f>
        <v>#REF!</v>
      </c>
      <c r="AD47" s="605" t="e">
        <f>'24'!#REF!</f>
        <v>#REF!</v>
      </c>
      <c r="AE47" s="605" t="e">
        <f>'25'!#REF!</f>
        <v>#REF!</v>
      </c>
      <c r="AF47" s="166"/>
      <c r="AG47" s="90"/>
    </row>
    <row r="48" spans="2:33" x14ac:dyDescent="0.2">
      <c r="B48" s="86"/>
      <c r="C48" s="216"/>
      <c r="D48" s="161" t="s">
        <v>207</v>
      </c>
      <c r="E48" s="161"/>
      <c r="F48" s="166"/>
      <c r="G48" s="605" t="e">
        <f>'1'!#REF!</f>
        <v>#REF!</v>
      </c>
      <c r="H48" s="605" t="e">
        <f>'2'!#REF!</f>
        <v>#REF!</v>
      </c>
      <c r="I48" s="605" t="e">
        <f>'3'!#REF!</f>
        <v>#REF!</v>
      </c>
      <c r="J48" s="605" t="e">
        <f>'4'!#REF!</f>
        <v>#REF!</v>
      </c>
      <c r="K48" s="605" t="e">
        <f>'5'!#REF!</f>
        <v>#REF!</v>
      </c>
      <c r="L48" s="605" t="e">
        <f>'6'!#REF!</f>
        <v>#REF!</v>
      </c>
      <c r="M48" s="605" t="e">
        <f>'7'!#REF!</f>
        <v>#REF!</v>
      </c>
      <c r="N48" s="605" t="e">
        <f>'8'!#REF!</f>
        <v>#REF!</v>
      </c>
      <c r="O48" s="605" t="e">
        <f>'9'!#REF!</f>
        <v>#REF!</v>
      </c>
      <c r="P48" s="605" t="e">
        <f>'10'!#REF!</f>
        <v>#REF!</v>
      </c>
      <c r="Q48" s="605" t="e">
        <f>'11'!#REF!</f>
        <v>#REF!</v>
      </c>
      <c r="R48" s="605" t="e">
        <f>'12'!#REF!</f>
        <v>#REF!</v>
      </c>
      <c r="S48" s="605" t="e">
        <f>'13'!#REF!</f>
        <v>#REF!</v>
      </c>
      <c r="T48" s="605" t="e">
        <f>'14'!#REF!</f>
        <v>#REF!</v>
      </c>
      <c r="U48" s="605" t="e">
        <f>'15'!#REF!</f>
        <v>#REF!</v>
      </c>
      <c r="V48" s="605" t="e">
        <f>'16'!#REF!</f>
        <v>#REF!</v>
      </c>
      <c r="W48" s="605" t="e">
        <f>'17'!#REF!</f>
        <v>#REF!</v>
      </c>
      <c r="X48" s="605" t="e">
        <f>'18'!#REF!</f>
        <v>#REF!</v>
      </c>
      <c r="Y48" s="605" t="e">
        <f>'19'!#REF!</f>
        <v>#REF!</v>
      </c>
      <c r="Z48" s="605" t="e">
        <f>'20'!#REF!</f>
        <v>#REF!</v>
      </c>
      <c r="AA48" s="605" t="e">
        <f>'21'!#REF!</f>
        <v>#REF!</v>
      </c>
      <c r="AB48" s="605" t="e">
        <f>'22'!#REF!</f>
        <v>#REF!</v>
      </c>
      <c r="AC48" s="605" t="e">
        <f>'23'!#REF!</f>
        <v>#REF!</v>
      </c>
      <c r="AD48" s="605" t="e">
        <f>'24'!#REF!</f>
        <v>#REF!</v>
      </c>
      <c r="AE48" s="605" t="e">
        <f>'25'!#REF!</f>
        <v>#REF!</v>
      </c>
      <c r="AF48" s="166"/>
      <c r="AG48" s="90"/>
    </row>
    <row r="49" spans="2:33" x14ac:dyDescent="0.2">
      <c r="B49" s="86"/>
      <c r="C49" s="216"/>
      <c r="D49" s="161" t="s">
        <v>88</v>
      </c>
      <c r="E49" s="161"/>
      <c r="F49" s="194"/>
      <c r="G49" s="605" t="e">
        <f>'1'!#REF!</f>
        <v>#REF!</v>
      </c>
      <c r="H49" s="605" t="e">
        <f>'2'!#REF!</f>
        <v>#REF!</v>
      </c>
      <c r="I49" s="605" t="e">
        <f>'3'!#REF!</f>
        <v>#REF!</v>
      </c>
      <c r="J49" s="605" t="e">
        <f>'4'!#REF!</f>
        <v>#REF!</v>
      </c>
      <c r="K49" s="605" t="e">
        <f>'5'!#REF!</f>
        <v>#REF!</v>
      </c>
      <c r="L49" s="605" t="e">
        <f>'6'!#REF!</f>
        <v>#REF!</v>
      </c>
      <c r="M49" s="605" t="e">
        <f>'7'!#REF!</f>
        <v>#REF!</v>
      </c>
      <c r="N49" s="605" t="e">
        <f>'8'!#REF!</f>
        <v>#REF!</v>
      </c>
      <c r="O49" s="605" t="e">
        <f>'9'!#REF!</f>
        <v>#REF!</v>
      </c>
      <c r="P49" s="605" t="e">
        <f>'10'!#REF!</f>
        <v>#REF!</v>
      </c>
      <c r="Q49" s="605" t="e">
        <f>'11'!#REF!</f>
        <v>#REF!</v>
      </c>
      <c r="R49" s="605" t="e">
        <f>'12'!#REF!</f>
        <v>#REF!</v>
      </c>
      <c r="S49" s="605" t="e">
        <f>'13'!#REF!</f>
        <v>#REF!</v>
      </c>
      <c r="T49" s="605" t="e">
        <f>'14'!#REF!</f>
        <v>#REF!</v>
      </c>
      <c r="U49" s="605" t="e">
        <f>'15'!#REF!</f>
        <v>#REF!</v>
      </c>
      <c r="V49" s="605" t="e">
        <f>'16'!#REF!</f>
        <v>#REF!</v>
      </c>
      <c r="W49" s="605" t="e">
        <f>'17'!#REF!</f>
        <v>#REF!</v>
      </c>
      <c r="X49" s="605" t="e">
        <f>'18'!#REF!</f>
        <v>#REF!</v>
      </c>
      <c r="Y49" s="605" t="e">
        <f>'19'!#REF!</f>
        <v>#REF!</v>
      </c>
      <c r="Z49" s="605" t="e">
        <f>'20'!#REF!</f>
        <v>#REF!</v>
      </c>
      <c r="AA49" s="605" t="e">
        <f>'21'!#REF!</f>
        <v>#REF!</v>
      </c>
      <c r="AB49" s="605" t="e">
        <f>'22'!#REF!</f>
        <v>#REF!</v>
      </c>
      <c r="AC49" s="605" t="e">
        <f>'23'!#REF!</f>
        <v>#REF!</v>
      </c>
      <c r="AD49" s="605" t="e">
        <f>'24'!#REF!</f>
        <v>#REF!</v>
      </c>
      <c r="AE49" s="605" t="e">
        <f>'25'!#REF!</f>
        <v>#REF!</v>
      </c>
      <c r="AF49" s="166"/>
      <c r="AG49" s="90"/>
    </row>
    <row r="50" spans="2:33" s="75" customFormat="1" x14ac:dyDescent="0.2">
      <c r="B50" s="104"/>
      <c r="C50" s="382"/>
      <c r="D50" s="212"/>
      <c r="E50" s="212"/>
      <c r="F50" s="416"/>
      <c r="G50" s="608" t="e">
        <f t="shared" ref="G50:AE50" si="2">G47+G48+G49</f>
        <v>#REF!</v>
      </c>
      <c r="H50" s="608" t="e">
        <f t="shared" si="2"/>
        <v>#REF!</v>
      </c>
      <c r="I50" s="608" t="e">
        <f t="shared" si="2"/>
        <v>#REF!</v>
      </c>
      <c r="J50" s="608" t="e">
        <f t="shared" si="2"/>
        <v>#REF!</v>
      </c>
      <c r="K50" s="608" t="e">
        <f t="shared" si="2"/>
        <v>#REF!</v>
      </c>
      <c r="L50" s="608" t="e">
        <f t="shared" si="2"/>
        <v>#REF!</v>
      </c>
      <c r="M50" s="608" t="e">
        <f t="shared" si="2"/>
        <v>#REF!</v>
      </c>
      <c r="N50" s="608" t="e">
        <f t="shared" si="2"/>
        <v>#REF!</v>
      </c>
      <c r="O50" s="608" t="e">
        <f t="shared" si="2"/>
        <v>#REF!</v>
      </c>
      <c r="P50" s="608" t="e">
        <f t="shared" si="2"/>
        <v>#REF!</v>
      </c>
      <c r="Q50" s="608" t="e">
        <f t="shared" si="2"/>
        <v>#REF!</v>
      </c>
      <c r="R50" s="608" t="e">
        <f t="shared" si="2"/>
        <v>#REF!</v>
      </c>
      <c r="S50" s="608" t="e">
        <f t="shared" si="2"/>
        <v>#REF!</v>
      </c>
      <c r="T50" s="608" t="e">
        <f t="shared" si="2"/>
        <v>#REF!</v>
      </c>
      <c r="U50" s="608" t="e">
        <f t="shared" si="2"/>
        <v>#REF!</v>
      </c>
      <c r="V50" s="608" t="e">
        <f t="shared" si="2"/>
        <v>#REF!</v>
      </c>
      <c r="W50" s="608" t="e">
        <f t="shared" si="2"/>
        <v>#REF!</v>
      </c>
      <c r="X50" s="608" t="e">
        <f t="shared" si="2"/>
        <v>#REF!</v>
      </c>
      <c r="Y50" s="608" t="e">
        <f t="shared" si="2"/>
        <v>#REF!</v>
      </c>
      <c r="Z50" s="608" t="e">
        <f t="shared" si="2"/>
        <v>#REF!</v>
      </c>
      <c r="AA50" s="608" t="e">
        <f t="shared" si="2"/>
        <v>#REF!</v>
      </c>
      <c r="AB50" s="608" t="e">
        <f t="shared" si="2"/>
        <v>#REF!</v>
      </c>
      <c r="AC50" s="608" t="e">
        <f t="shared" si="2"/>
        <v>#REF!</v>
      </c>
      <c r="AD50" s="608" t="e">
        <f t="shared" si="2"/>
        <v>#REF!</v>
      </c>
      <c r="AE50" s="608" t="e">
        <f t="shared" si="2"/>
        <v>#REF!</v>
      </c>
      <c r="AF50" s="194"/>
      <c r="AG50" s="106"/>
    </row>
    <row r="51" spans="2:33" x14ac:dyDescent="0.2">
      <c r="B51" s="86"/>
      <c r="C51" s="216"/>
      <c r="D51" s="212" t="s">
        <v>222</v>
      </c>
      <c r="E51" s="175"/>
      <c r="F51" s="417"/>
      <c r="G51" s="162"/>
      <c r="H51" s="162"/>
      <c r="I51" s="162"/>
      <c r="J51" s="162"/>
      <c r="K51" s="162"/>
      <c r="L51" s="162"/>
      <c r="M51" s="162"/>
      <c r="N51" s="162"/>
      <c r="O51" s="162"/>
      <c r="P51" s="162"/>
      <c r="Q51" s="162"/>
      <c r="R51" s="162"/>
      <c r="S51" s="162"/>
      <c r="T51" s="162"/>
      <c r="U51" s="162"/>
      <c r="V51" s="162"/>
      <c r="W51" s="162"/>
      <c r="X51" s="162"/>
      <c r="Y51" s="162"/>
      <c r="Z51" s="162"/>
      <c r="AA51" s="162"/>
      <c r="AB51" s="162"/>
      <c r="AC51" s="162"/>
      <c r="AD51" s="162"/>
      <c r="AE51" s="162"/>
      <c r="AF51" s="166"/>
      <c r="AG51" s="90"/>
    </row>
    <row r="52" spans="2:33" x14ac:dyDescent="0.2">
      <c r="B52" s="86"/>
      <c r="C52" s="205"/>
      <c r="D52" s="161" t="s">
        <v>234</v>
      </c>
      <c r="E52" s="161"/>
      <c r="F52" s="194"/>
      <c r="G52" s="605" t="e">
        <f>'1'!#REF!</f>
        <v>#REF!</v>
      </c>
      <c r="H52" s="605" t="e">
        <f>'2'!#REF!</f>
        <v>#REF!</v>
      </c>
      <c r="I52" s="605" t="e">
        <f>'3'!#REF!</f>
        <v>#REF!</v>
      </c>
      <c r="J52" s="605" t="e">
        <f>'4'!#REF!</f>
        <v>#REF!</v>
      </c>
      <c r="K52" s="605" t="e">
        <f>'5'!#REF!</f>
        <v>#REF!</v>
      </c>
      <c r="L52" s="605" t="e">
        <f>'6'!#REF!</f>
        <v>#REF!</v>
      </c>
      <c r="M52" s="605" t="e">
        <f>'7'!#REF!</f>
        <v>#REF!</v>
      </c>
      <c r="N52" s="605" t="e">
        <f>'8'!#REF!</f>
        <v>#REF!</v>
      </c>
      <c r="O52" s="605" t="e">
        <f>'9'!#REF!</f>
        <v>#REF!</v>
      </c>
      <c r="P52" s="605" t="e">
        <f>'10'!#REF!</f>
        <v>#REF!</v>
      </c>
      <c r="Q52" s="605" t="e">
        <f>'11'!#REF!</f>
        <v>#REF!</v>
      </c>
      <c r="R52" s="605" t="e">
        <f>'12'!#REF!</f>
        <v>#REF!</v>
      </c>
      <c r="S52" s="605" t="e">
        <f>'13'!#REF!</f>
        <v>#REF!</v>
      </c>
      <c r="T52" s="605" t="e">
        <f>'14'!#REF!</f>
        <v>#REF!</v>
      </c>
      <c r="U52" s="605" t="e">
        <f>'15'!#REF!</f>
        <v>#REF!</v>
      </c>
      <c r="V52" s="605" t="e">
        <f>'16'!#REF!</f>
        <v>#REF!</v>
      </c>
      <c r="W52" s="605" t="e">
        <f>'17'!#REF!</f>
        <v>#REF!</v>
      </c>
      <c r="X52" s="605" t="e">
        <f>'18'!#REF!</f>
        <v>#REF!</v>
      </c>
      <c r="Y52" s="605" t="e">
        <f>'19'!#REF!</f>
        <v>#REF!</v>
      </c>
      <c r="Z52" s="605" t="e">
        <f>'20'!#REF!</f>
        <v>#REF!</v>
      </c>
      <c r="AA52" s="605" t="e">
        <f>'21'!#REF!</f>
        <v>#REF!</v>
      </c>
      <c r="AB52" s="605" t="e">
        <f>'22'!#REF!</f>
        <v>#REF!</v>
      </c>
      <c r="AC52" s="605" t="e">
        <f>'23'!#REF!</f>
        <v>#REF!</v>
      </c>
      <c r="AD52" s="605" t="e">
        <f>'24'!#REF!</f>
        <v>#REF!</v>
      </c>
      <c r="AE52" s="605" t="e">
        <f>'25'!#REF!</f>
        <v>#REF!</v>
      </c>
      <c r="AF52" s="207"/>
      <c r="AG52" s="90"/>
    </row>
    <row r="53" spans="2:33" x14ac:dyDescent="0.2">
      <c r="B53" s="86"/>
      <c r="C53" s="216"/>
      <c r="D53" s="161" t="s">
        <v>167</v>
      </c>
      <c r="E53" s="161"/>
      <c r="F53" s="603"/>
      <c r="G53" s="605" t="e">
        <f>'1'!#REF!</f>
        <v>#REF!</v>
      </c>
      <c r="H53" s="605" t="e">
        <f>'2'!#REF!</f>
        <v>#REF!</v>
      </c>
      <c r="I53" s="605" t="e">
        <f>'3'!#REF!</f>
        <v>#REF!</v>
      </c>
      <c r="J53" s="605" t="e">
        <f>'4'!#REF!</f>
        <v>#REF!</v>
      </c>
      <c r="K53" s="605" t="e">
        <f>'5'!#REF!</f>
        <v>#REF!</v>
      </c>
      <c r="L53" s="605" t="e">
        <f>'6'!#REF!</f>
        <v>#REF!</v>
      </c>
      <c r="M53" s="605" t="e">
        <f>'7'!#REF!</f>
        <v>#REF!</v>
      </c>
      <c r="N53" s="605" t="e">
        <f>'8'!#REF!</f>
        <v>#REF!</v>
      </c>
      <c r="O53" s="605" t="e">
        <f>'9'!#REF!</f>
        <v>#REF!</v>
      </c>
      <c r="P53" s="605" t="e">
        <f>'10'!#REF!</f>
        <v>#REF!</v>
      </c>
      <c r="Q53" s="605" t="e">
        <f>'11'!#REF!</f>
        <v>#REF!</v>
      </c>
      <c r="R53" s="605" t="e">
        <f>'12'!#REF!</f>
        <v>#REF!</v>
      </c>
      <c r="S53" s="605" t="e">
        <f>'13'!#REF!</f>
        <v>#REF!</v>
      </c>
      <c r="T53" s="605" t="e">
        <f>'14'!#REF!</f>
        <v>#REF!</v>
      </c>
      <c r="U53" s="605" t="e">
        <f>'15'!#REF!</f>
        <v>#REF!</v>
      </c>
      <c r="V53" s="605" t="e">
        <f>'16'!#REF!</f>
        <v>#REF!</v>
      </c>
      <c r="W53" s="605" t="e">
        <f>'17'!#REF!</f>
        <v>#REF!</v>
      </c>
      <c r="X53" s="605" t="e">
        <f>'18'!#REF!</f>
        <v>#REF!</v>
      </c>
      <c r="Y53" s="605" t="e">
        <f>'19'!#REF!</f>
        <v>#REF!</v>
      </c>
      <c r="Z53" s="605" t="e">
        <f>'20'!#REF!</f>
        <v>#REF!</v>
      </c>
      <c r="AA53" s="605" t="e">
        <f>'21'!#REF!</f>
        <v>#REF!</v>
      </c>
      <c r="AB53" s="605" t="e">
        <f>'22'!#REF!</f>
        <v>#REF!</v>
      </c>
      <c r="AC53" s="605" t="e">
        <f>'23'!#REF!</f>
        <v>#REF!</v>
      </c>
      <c r="AD53" s="605" t="e">
        <f>'24'!#REF!</f>
        <v>#REF!</v>
      </c>
      <c r="AE53" s="605" t="e">
        <f>'25'!#REF!</f>
        <v>#REF!</v>
      </c>
      <c r="AF53" s="166"/>
      <c r="AG53" s="90"/>
    </row>
    <row r="54" spans="2:33" x14ac:dyDescent="0.2">
      <c r="B54" s="86"/>
      <c r="C54" s="216"/>
      <c r="D54" s="828"/>
      <c r="E54" s="829"/>
      <c r="F54" s="603"/>
      <c r="G54" s="605" t="e">
        <f>'1'!#REF!</f>
        <v>#REF!</v>
      </c>
      <c r="H54" s="605" t="e">
        <f>'2'!#REF!</f>
        <v>#REF!</v>
      </c>
      <c r="I54" s="605" t="e">
        <f>'3'!#REF!</f>
        <v>#REF!</v>
      </c>
      <c r="J54" s="605" t="e">
        <f>'4'!#REF!</f>
        <v>#REF!</v>
      </c>
      <c r="K54" s="605" t="e">
        <f>'5'!#REF!</f>
        <v>#REF!</v>
      </c>
      <c r="L54" s="605" t="e">
        <f>'6'!#REF!</f>
        <v>#REF!</v>
      </c>
      <c r="M54" s="605" t="e">
        <f>'7'!#REF!</f>
        <v>#REF!</v>
      </c>
      <c r="N54" s="605" t="e">
        <f>'8'!#REF!</f>
        <v>#REF!</v>
      </c>
      <c r="O54" s="605" t="e">
        <f>'9'!#REF!</f>
        <v>#REF!</v>
      </c>
      <c r="P54" s="605" t="e">
        <f>'10'!#REF!</f>
        <v>#REF!</v>
      </c>
      <c r="Q54" s="605" t="e">
        <f>'11'!#REF!</f>
        <v>#REF!</v>
      </c>
      <c r="R54" s="605" t="e">
        <f>'12'!#REF!</f>
        <v>#REF!</v>
      </c>
      <c r="S54" s="605" t="e">
        <f>'13'!#REF!</f>
        <v>#REF!</v>
      </c>
      <c r="T54" s="605" t="e">
        <f>'14'!#REF!</f>
        <v>#REF!</v>
      </c>
      <c r="U54" s="605" t="e">
        <f>'15'!#REF!</f>
        <v>#REF!</v>
      </c>
      <c r="V54" s="605" t="e">
        <f>'16'!#REF!</f>
        <v>#REF!</v>
      </c>
      <c r="W54" s="605" t="e">
        <f>'17'!#REF!</f>
        <v>#REF!</v>
      </c>
      <c r="X54" s="605" t="e">
        <f>'18'!#REF!</f>
        <v>#REF!</v>
      </c>
      <c r="Y54" s="605" t="e">
        <f>'19'!#REF!</f>
        <v>#REF!</v>
      </c>
      <c r="Z54" s="605" t="e">
        <f>'20'!#REF!</f>
        <v>#REF!</v>
      </c>
      <c r="AA54" s="605" t="e">
        <f>'21'!#REF!</f>
        <v>#REF!</v>
      </c>
      <c r="AB54" s="605" t="e">
        <f>'22'!#REF!</f>
        <v>#REF!</v>
      </c>
      <c r="AC54" s="605" t="e">
        <f>'23'!#REF!</f>
        <v>#REF!</v>
      </c>
      <c r="AD54" s="605" t="e">
        <f>'24'!#REF!</f>
        <v>#REF!</v>
      </c>
      <c r="AE54" s="605" t="e">
        <f>'25'!#REF!</f>
        <v>#REF!</v>
      </c>
      <c r="AF54" s="166"/>
      <c r="AG54" s="90"/>
    </row>
    <row r="55" spans="2:33" x14ac:dyDescent="0.2">
      <c r="B55" s="86"/>
      <c r="C55" s="216"/>
      <c r="D55" s="828"/>
      <c r="E55" s="829"/>
      <c r="F55" s="603"/>
      <c r="G55" s="605" t="e">
        <f>'1'!#REF!</f>
        <v>#REF!</v>
      </c>
      <c r="H55" s="605" t="e">
        <f>'2'!#REF!</f>
        <v>#REF!</v>
      </c>
      <c r="I55" s="605" t="e">
        <f>'3'!#REF!</f>
        <v>#REF!</v>
      </c>
      <c r="J55" s="605" t="e">
        <f>'4'!#REF!</f>
        <v>#REF!</v>
      </c>
      <c r="K55" s="605" t="e">
        <f>'5'!#REF!</f>
        <v>#REF!</v>
      </c>
      <c r="L55" s="605" t="e">
        <f>'6'!#REF!</f>
        <v>#REF!</v>
      </c>
      <c r="M55" s="605" t="e">
        <f>'7'!#REF!</f>
        <v>#REF!</v>
      </c>
      <c r="N55" s="605" t="e">
        <f>'8'!#REF!</f>
        <v>#REF!</v>
      </c>
      <c r="O55" s="605" t="e">
        <f>'9'!#REF!</f>
        <v>#REF!</v>
      </c>
      <c r="P55" s="605" t="e">
        <f>'10'!#REF!</f>
        <v>#REF!</v>
      </c>
      <c r="Q55" s="605" t="e">
        <f>'11'!#REF!</f>
        <v>#REF!</v>
      </c>
      <c r="R55" s="605" t="e">
        <f>'12'!#REF!</f>
        <v>#REF!</v>
      </c>
      <c r="S55" s="605" t="e">
        <f>'13'!#REF!</f>
        <v>#REF!</v>
      </c>
      <c r="T55" s="605" t="e">
        <f>'14'!#REF!</f>
        <v>#REF!</v>
      </c>
      <c r="U55" s="605" t="e">
        <f>'15'!#REF!</f>
        <v>#REF!</v>
      </c>
      <c r="V55" s="605" t="e">
        <f>'16'!#REF!</f>
        <v>#REF!</v>
      </c>
      <c r="W55" s="605" t="e">
        <f>'17'!#REF!</f>
        <v>#REF!</v>
      </c>
      <c r="X55" s="605" t="e">
        <f>'18'!#REF!</f>
        <v>#REF!</v>
      </c>
      <c r="Y55" s="605" t="e">
        <f>'19'!#REF!</f>
        <v>#REF!</v>
      </c>
      <c r="Z55" s="605" t="e">
        <f>'20'!#REF!</f>
        <v>#REF!</v>
      </c>
      <c r="AA55" s="605" t="e">
        <f>'21'!#REF!</f>
        <v>#REF!</v>
      </c>
      <c r="AB55" s="605" t="e">
        <f>'22'!#REF!</f>
        <v>#REF!</v>
      </c>
      <c r="AC55" s="605" t="e">
        <f>'23'!#REF!</f>
        <v>#REF!</v>
      </c>
      <c r="AD55" s="605" t="e">
        <f>'24'!#REF!</f>
        <v>#REF!</v>
      </c>
      <c r="AE55" s="605" t="e">
        <f>'25'!#REF!</f>
        <v>#REF!</v>
      </c>
      <c r="AF55" s="166"/>
      <c r="AG55" s="90"/>
    </row>
    <row r="56" spans="2:33" x14ac:dyDescent="0.2">
      <c r="B56" s="86"/>
      <c r="C56" s="216"/>
      <c r="D56" s="828"/>
      <c r="E56" s="829"/>
      <c r="F56" s="603"/>
      <c r="G56" s="605" t="e">
        <f>'1'!#REF!</f>
        <v>#REF!</v>
      </c>
      <c r="H56" s="605" t="e">
        <f>'2'!#REF!</f>
        <v>#REF!</v>
      </c>
      <c r="I56" s="605" t="e">
        <f>'3'!#REF!</f>
        <v>#REF!</v>
      </c>
      <c r="J56" s="605" t="e">
        <f>'4'!#REF!</f>
        <v>#REF!</v>
      </c>
      <c r="K56" s="605" t="e">
        <f>'5'!#REF!</f>
        <v>#REF!</v>
      </c>
      <c r="L56" s="605" t="e">
        <f>'6'!#REF!</f>
        <v>#REF!</v>
      </c>
      <c r="M56" s="605" t="e">
        <f>'7'!#REF!</f>
        <v>#REF!</v>
      </c>
      <c r="N56" s="605" t="e">
        <f>'8'!#REF!</f>
        <v>#REF!</v>
      </c>
      <c r="O56" s="605" t="e">
        <f>'9'!#REF!</f>
        <v>#REF!</v>
      </c>
      <c r="P56" s="605" t="e">
        <f>'10'!#REF!</f>
        <v>#REF!</v>
      </c>
      <c r="Q56" s="605" t="e">
        <f>'11'!#REF!</f>
        <v>#REF!</v>
      </c>
      <c r="R56" s="605" t="e">
        <f>'12'!#REF!</f>
        <v>#REF!</v>
      </c>
      <c r="S56" s="605" t="e">
        <f>'13'!#REF!</f>
        <v>#REF!</v>
      </c>
      <c r="T56" s="605" t="e">
        <f>'14'!#REF!</f>
        <v>#REF!</v>
      </c>
      <c r="U56" s="605" t="e">
        <f>'15'!#REF!</f>
        <v>#REF!</v>
      </c>
      <c r="V56" s="605" t="e">
        <f>'16'!#REF!</f>
        <v>#REF!</v>
      </c>
      <c r="W56" s="605" t="e">
        <f>'17'!#REF!</f>
        <v>#REF!</v>
      </c>
      <c r="X56" s="605" t="e">
        <f>'18'!#REF!</f>
        <v>#REF!</v>
      </c>
      <c r="Y56" s="605" t="e">
        <f>'19'!#REF!</f>
        <v>#REF!</v>
      </c>
      <c r="Z56" s="605" t="e">
        <f>'20'!#REF!</f>
        <v>#REF!</v>
      </c>
      <c r="AA56" s="605" t="e">
        <f>'21'!#REF!</f>
        <v>#REF!</v>
      </c>
      <c r="AB56" s="605" t="e">
        <f>'22'!#REF!</f>
        <v>#REF!</v>
      </c>
      <c r="AC56" s="605" t="e">
        <f>'23'!#REF!</f>
        <v>#REF!</v>
      </c>
      <c r="AD56" s="605" t="e">
        <f>'24'!#REF!</f>
        <v>#REF!</v>
      </c>
      <c r="AE56" s="605" t="e">
        <f>'25'!#REF!</f>
        <v>#REF!</v>
      </c>
      <c r="AF56" s="166"/>
      <c r="AG56" s="90"/>
    </row>
    <row r="57" spans="2:33" x14ac:dyDescent="0.2">
      <c r="B57" s="86"/>
      <c r="C57" s="216"/>
      <c r="D57" s="161"/>
      <c r="E57" s="161"/>
      <c r="F57" s="603"/>
      <c r="G57" s="590" t="e">
        <f t="shared" ref="G57:AE57" si="3">SUM(G52:G56)</f>
        <v>#REF!</v>
      </c>
      <c r="H57" s="590" t="e">
        <f t="shared" si="3"/>
        <v>#REF!</v>
      </c>
      <c r="I57" s="590" t="e">
        <f t="shared" si="3"/>
        <v>#REF!</v>
      </c>
      <c r="J57" s="590" t="e">
        <f t="shared" si="3"/>
        <v>#REF!</v>
      </c>
      <c r="K57" s="590" t="e">
        <f t="shared" si="3"/>
        <v>#REF!</v>
      </c>
      <c r="L57" s="590" t="e">
        <f t="shared" si="3"/>
        <v>#REF!</v>
      </c>
      <c r="M57" s="590" t="e">
        <f t="shared" si="3"/>
        <v>#REF!</v>
      </c>
      <c r="N57" s="590" t="e">
        <f t="shared" si="3"/>
        <v>#REF!</v>
      </c>
      <c r="O57" s="590" t="e">
        <f t="shared" si="3"/>
        <v>#REF!</v>
      </c>
      <c r="P57" s="590" t="e">
        <f t="shared" si="3"/>
        <v>#REF!</v>
      </c>
      <c r="Q57" s="590" t="e">
        <f t="shared" si="3"/>
        <v>#REF!</v>
      </c>
      <c r="R57" s="590" t="e">
        <f t="shared" si="3"/>
        <v>#REF!</v>
      </c>
      <c r="S57" s="590" t="e">
        <f t="shared" si="3"/>
        <v>#REF!</v>
      </c>
      <c r="T57" s="590" t="e">
        <f t="shared" si="3"/>
        <v>#REF!</v>
      </c>
      <c r="U57" s="590" t="e">
        <f t="shared" si="3"/>
        <v>#REF!</v>
      </c>
      <c r="V57" s="590" t="e">
        <f t="shared" si="3"/>
        <v>#REF!</v>
      </c>
      <c r="W57" s="590" t="e">
        <f t="shared" si="3"/>
        <v>#REF!</v>
      </c>
      <c r="X57" s="590" t="e">
        <f t="shared" si="3"/>
        <v>#REF!</v>
      </c>
      <c r="Y57" s="590" t="e">
        <f t="shared" si="3"/>
        <v>#REF!</v>
      </c>
      <c r="Z57" s="590" t="e">
        <f t="shared" si="3"/>
        <v>#REF!</v>
      </c>
      <c r="AA57" s="590" t="e">
        <f t="shared" si="3"/>
        <v>#REF!</v>
      </c>
      <c r="AB57" s="590" t="e">
        <f t="shared" si="3"/>
        <v>#REF!</v>
      </c>
      <c r="AC57" s="590" t="e">
        <f t="shared" si="3"/>
        <v>#REF!</v>
      </c>
      <c r="AD57" s="590" t="e">
        <f t="shared" si="3"/>
        <v>#REF!</v>
      </c>
      <c r="AE57" s="590" t="e">
        <f t="shared" si="3"/>
        <v>#REF!</v>
      </c>
      <c r="AF57" s="166"/>
      <c r="AG57" s="90"/>
    </row>
    <row r="58" spans="2:33" x14ac:dyDescent="0.2">
      <c r="B58" s="86"/>
      <c r="C58" s="216"/>
      <c r="D58" s="212" t="s">
        <v>223</v>
      </c>
      <c r="E58" s="175"/>
      <c r="F58" s="215"/>
      <c r="G58" s="568"/>
      <c r="H58" s="568"/>
      <c r="I58" s="568"/>
      <c r="J58" s="568"/>
      <c r="K58" s="568"/>
      <c r="L58" s="568"/>
      <c r="M58" s="568"/>
      <c r="N58" s="568"/>
      <c r="O58" s="568"/>
      <c r="P58" s="568"/>
      <c r="Q58" s="568"/>
      <c r="R58" s="568"/>
      <c r="S58" s="568"/>
      <c r="T58" s="568"/>
      <c r="U58" s="568"/>
      <c r="V58" s="568"/>
      <c r="W58" s="568"/>
      <c r="X58" s="568"/>
      <c r="Y58" s="568"/>
      <c r="Z58" s="568"/>
      <c r="AA58" s="568"/>
      <c r="AB58" s="568"/>
      <c r="AC58" s="568"/>
      <c r="AD58" s="568"/>
      <c r="AE58" s="568"/>
      <c r="AF58" s="166"/>
      <c r="AG58" s="90"/>
    </row>
    <row r="59" spans="2:33" x14ac:dyDescent="0.2">
      <c r="B59" s="86"/>
      <c r="C59" s="216"/>
      <c r="D59" s="161" t="s">
        <v>168</v>
      </c>
      <c r="E59" s="161"/>
      <c r="F59" s="417"/>
      <c r="G59" s="605" t="e">
        <f>'1'!#REF!</f>
        <v>#REF!</v>
      </c>
      <c r="H59" s="605" t="e">
        <f>'2'!#REF!</f>
        <v>#REF!</v>
      </c>
      <c r="I59" s="605" t="e">
        <f>'3'!#REF!</f>
        <v>#REF!</v>
      </c>
      <c r="J59" s="605" t="e">
        <f>'4'!#REF!</f>
        <v>#REF!</v>
      </c>
      <c r="K59" s="605" t="e">
        <f>'5'!#REF!</f>
        <v>#REF!</v>
      </c>
      <c r="L59" s="605" t="e">
        <f>'6'!#REF!</f>
        <v>#REF!</v>
      </c>
      <c r="M59" s="605" t="e">
        <f>'7'!#REF!</f>
        <v>#REF!</v>
      </c>
      <c r="N59" s="605" t="e">
        <f>'8'!#REF!</f>
        <v>#REF!</v>
      </c>
      <c r="O59" s="605" t="e">
        <f>'9'!#REF!</f>
        <v>#REF!</v>
      </c>
      <c r="P59" s="605" t="e">
        <f>'10'!#REF!</f>
        <v>#REF!</v>
      </c>
      <c r="Q59" s="605" t="e">
        <f>'11'!#REF!</f>
        <v>#REF!</v>
      </c>
      <c r="R59" s="605" t="e">
        <f>'12'!#REF!</f>
        <v>#REF!</v>
      </c>
      <c r="S59" s="605" t="e">
        <f>'13'!#REF!</f>
        <v>#REF!</v>
      </c>
      <c r="T59" s="605" t="e">
        <f>'14'!#REF!</f>
        <v>#REF!</v>
      </c>
      <c r="U59" s="605" t="e">
        <f>'15'!#REF!</f>
        <v>#REF!</v>
      </c>
      <c r="V59" s="605" t="e">
        <f>'16'!#REF!</f>
        <v>#REF!</v>
      </c>
      <c r="W59" s="605" t="e">
        <f>'17'!#REF!</f>
        <v>#REF!</v>
      </c>
      <c r="X59" s="605" t="e">
        <f>'18'!#REF!</f>
        <v>#REF!</v>
      </c>
      <c r="Y59" s="605" t="e">
        <f>'19'!#REF!</f>
        <v>#REF!</v>
      </c>
      <c r="Z59" s="605" t="e">
        <f>'20'!#REF!</f>
        <v>#REF!</v>
      </c>
      <c r="AA59" s="605" t="e">
        <f>'21'!#REF!</f>
        <v>#REF!</v>
      </c>
      <c r="AB59" s="605" t="e">
        <f>'22'!#REF!</f>
        <v>#REF!</v>
      </c>
      <c r="AC59" s="605" t="e">
        <f>'23'!#REF!</f>
        <v>#REF!</v>
      </c>
      <c r="AD59" s="605" t="e">
        <f>'24'!#REF!</f>
        <v>#REF!</v>
      </c>
      <c r="AE59" s="605" t="e">
        <f>'25'!#REF!</f>
        <v>#REF!</v>
      </c>
      <c r="AF59" s="166"/>
      <c r="AG59" s="90"/>
    </row>
    <row r="60" spans="2:33" x14ac:dyDescent="0.2">
      <c r="B60" s="86"/>
      <c r="C60" s="216"/>
      <c r="D60" s="161" t="s">
        <v>169</v>
      </c>
      <c r="E60" s="225"/>
      <c r="F60" s="418"/>
      <c r="G60" s="605" t="e">
        <f>'1'!#REF!</f>
        <v>#REF!</v>
      </c>
      <c r="H60" s="605" t="e">
        <f>'2'!#REF!</f>
        <v>#REF!</v>
      </c>
      <c r="I60" s="605" t="e">
        <f>'3'!#REF!</f>
        <v>#REF!</v>
      </c>
      <c r="J60" s="605" t="e">
        <f>'4'!#REF!</f>
        <v>#REF!</v>
      </c>
      <c r="K60" s="605" t="e">
        <f>'5'!#REF!</f>
        <v>#REF!</v>
      </c>
      <c r="L60" s="605" t="e">
        <f>'6'!#REF!</f>
        <v>#REF!</v>
      </c>
      <c r="M60" s="605" t="e">
        <f>'7'!#REF!</f>
        <v>#REF!</v>
      </c>
      <c r="N60" s="605" t="e">
        <f>'8'!#REF!</f>
        <v>#REF!</v>
      </c>
      <c r="O60" s="605" t="e">
        <f>'9'!#REF!</f>
        <v>#REF!</v>
      </c>
      <c r="P60" s="605" t="e">
        <f>'10'!#REF!</f>
        <v>#REF!</v>
      </c>
      <c r="Q60" s="605" t="e">
        <f>'11'!#REF!</f>
        <v>#REF!</v>
      </c>
      <c r="R60" s="605" t="e">
        <f>'12'!#REF!</f>
        <v>#REF!</v>
      </c>
      <c r="S60" s="605" t="e">
        <f>'13'!#REF!</f>
        <v>#REF!</v>
      </c>
      <c r="T60" s="605" t="e">
        <f>'14'!#REF!</f>
        <v>#REF!</v>
      </c>
      <c r="U60" s="605" t="e">
        <f>'15'!#REF!</f>
        <v>#REF!</v>
      </c>
      <c r="V60" s="605" t="e">
        <f>'16'!#REF!</f>
        <v>#REF!</v>
      </c>
      <c r="W60" s="605" t="e">
        <f>'17'!#REF!</f>
        <v>#REF!</v>
      </c>
      <c r="X60" s="605" t="e">
        <f>'18'!#REF!</f>
        <v>#REF!</v>
      </c>
      <c r="Y60" s="605" t="e">
        <f>'19'!#REF!</f>
        <v>#REF!</v>
      </c>
      <c r="Z60" s="605" t="e">
        <f>'20'!#REF!</f>
        <v>#REF!</v>
      </c>
      <c r="AA60" s="605" t="e">
        <f>'21'!#REF!</f>
        <v>#REF!</v>
      </c>
      <c r="AB60" s="605" t="e">
        <f>'22'!#REF!</f>
        <v>#REF!</v>
      </c>
      <c r="AC60" s="605" t="e">
        <f>'23'!#REF!</f>
        <v>#REF!</v>
      </c>
      <c r="AD60" s="605" t="e">
        <f>'24'!#REF!</f>
        <v>#REF!</v>
      </c>
      <c r="AE60" s="605" t="e">
        <f>'25'!#REF!</f>
        <v>#REF!</v>
      </c>
      <c r="AF60" s="166"/>
      <c r="AG60" s="90"/>
    </row>
    <row r="61" spans="2:33" x14ac:dyDescent="0.2">
      <c r="B61" s="86"/>
      <c r="C61" s="216"/>
      <c r="D61" s="175" t="s">
        <v>170</v>
      </c>
      <c r="E61" s="178"/>
      <c r="F61" s="419"/>
      <c r="G61" s="588" t="e">
        <f t="shared" ref="G61:AE61" si="4">G59-G60</f>
        <v>#REF!</v>
      </c>
      <c r="H61" s="588" t="e">
        <f t="shared" si="4"/>
        <v>#REF!</v>
      </c>
      <c r="I61" s="588" t="e">
        <f t="shared" si="4"/>
        <v>#REF!</v>
      </c>
      <c r="J61" s="588" t="e">
        <f t="shared" si="4"/>
        <v>#REF!</v>
      </c>
      <c r="K61" s="588" t="e">
        <f t="shared" si="4"/>
        <v>#REF!</v>
      </c>
      <c r="L61" s="588" t="e">
        <f t="shared" si="4"/>
        <v>#REF!</v>
      </c>
      <c r="M61" s="588" t="e">
        <f t="shared" si="4"/>
        <v>#REF!</v>
      </c>
      <c r="N61" s="588" t="e">
        <f t="shared" si="4"/>
        <v>#REF!</v>
      </c>
      <c r="O61" s="588" t="e">
        <f t="shared" si="4"/>
        <v>#REF!</v>
      </c>
      <c r="P61" s="588" t="e">
        <f t="shared" si="4"/>
        <v>#REF!</v>
      </c>
      <c r="Q61" s="588" t="e">
        <f t="shared" si="4"/>
        <v>#REF!</v>
      </c>
      <c r="R61" s="588" t="e">
        <f t="shared" si="4"/>
        <v>#REF!</v>
      </c>
      <c r="S61" s="588" t="e">
        <f t="shared" si="4"/>
        <v>#REF!</v>
      </c>
      <c r="T61" s="588" t="e">
        <f t="shared" si="4"/>
        <v>#REF!</v>
      </c>
      <c r="U61" s="588" t="e">
        <f t="shared" si="4"/>
        <v>#REF!</v>
      </c>
      <c r="V61" s="588" t="e">
        <f t="shared" si="4"/>
        <v>#REF!</v>
      </c>
      <c r="W61" s="588" t="e">
        <f t="shared" si="4"/>
        <v>#REF!</v>
      </c>
      <c r="X61" s="588" t="e">
        <f t="shared" si="4"/>
        <v>#REF!</v>
      </c>
      <c r="Y61" s="588" t="e">
        <f t="shared" si="4"/>
        <v>#REF!</v>
      </c>
      <c r="Z61" s="588" t="e">
        <f t="shared" si="4"/>
        <v>#REF!</v>
      </c>
      <c r="AA61" s="588" t="e">
        <f t="shared" si="4"/>
        <v>#REF!</v>
      </c>
      <c r="AB61" s="588" t="e">
        <f t="shared" si="4"/>
        <v>#REF!</v>
      </c>
      <c r="AC61" s="588" t="e">
        <f t="shared" si="4"/>
        <v>#REF!</v>
      </c>
      <c r="AD61" s="588" t="e">
        <f t="shared" si="4"/>
        <v>#REF!</v>
      </c>
      <c r="AE61" s="588" t="e">
        <f t="shared" si="4"/>
        <v>#REF!</v>
      </c>
      <c r="AF61" s="166"/>
      <c r="AG61" s="90"/>
    </row>
    <row r="62" spans="2:33" x14ac:dyDescent="0.2">
      <c r="B62" s="86"/>
      <c r="C62" s="216"/>
      <c r="D62" s="175"/>
      <c r="E62" s="175"/>
      <c r="F62" s="417"/>
      <c r="G62" s="162"/>
      <c r="H62" s="162"/>
      <c r="I62" s="162"/>
      <c r="J62" s="162"/>
      <c r="K62" s="162"/>
      <c r="L62" s="162"/>
      <c r="M62" s="162"/>
      <c r="N62" s="162"/>
      <c r="O62" s="162"/>
      <c r="P62" s="162"/>
      <c r="Q62" s="162"/>
      <c r="R62" s="162"/>
      <c r="S62" s="162"/>
      <c r="T62" s="162"/>
      <c r="U62" s="162"/>
      <c r="V62" s="162"/>
      <c r="W62" s="162"/>
      <c r="X62" s="162"/>
      <c r="Y62" s="162"/>
      <c r="Z62" s="162"/>
      <c r="AA62" s="162"/>
      <c r="AB62" s="162"/>
      <c r="AC62" s="162"/>
      <c r="AD62" s="162"/>
      <c r="AE62" s="162"/>
      <c r="AF62" s="166"/>
      <c r="AG62" s="90"/>
    </row>
    <row r="63" spans="2:33" x14ac:dyDescent="0.2">
      <c r="B63" s="86"/>
      <c r="C63" s="216"/>
      <c r="D63" s="212" t="s">
        <v>229</v>
      </c>
      <c r="E63" s="175"/>
      <c r="F63" s="417"/>
      <c r="G63" s="592" t="e">
        <f t="shared" ref="G63:AE63" si="5">G38+G45+G50+G57-G61</f>
        <v>#REF!</v>
      </c>
      <c r="H63" s="592" t="e">
        <f t="shared" si="5"/>
        <v>#REF!</v>
      </c>
      <c r="I63" s="592" t="e">
        <f t="shared" si="5"/>
        <v>#REF!</v>
      </c>
      <c r="J63" s="592" t="e">
        <f t="shared" si="5"/>
        <v>#REF!</v>
      </c>
      <c r="K63" s="592" t="e">
        <f t="shared" si="5"/>
        <v>#REF!</v>
      </c>
      <c r="L63" s="592" t="e">
        <f t="shared" si="5"/>
        <v>#REF!</v>
      </c>
      <c r="M63" s="592" t="e">
        <f t="shared" si="5"/>
        <v>#REF!</v>
      </c>
      <c r="N63" s="592" t="e">
        <f t="shared" si="5"/>
        <v>#REF!</v>
      </c>
      <c r="O63" s="592" t="e">
        <f t="shared" si="5"/>
        <v>#REF!</v>
      </c>
      <c r="P63" s="592" t="e">
        <f t="shared" si="5"/>
        <v>#REF!</v>
      </c>
      <c r="Q63" s="592" t="e">
        <f t="shared" si="5"/>
        <v>#REF!</v>
      </c>
      <c r="R63" s="592" t="e">
        <f t="shared" si="5"/>
        <v>#REF!</v>
      </c>
      <c r="S63" s="592" t="e">
        <f t="shared" si="5"/>
        <v>#REF!</v>
      </c>
      <c r="T63" s="592" t="e">
        <f t="shared" si="5"/>
        <v>#REF!</v>
      </c>
      <c r="U63" s="592" t="e">
        <f t="shared" si="5"/>
        <v>#REF!</v>
      </c>
      <c r="V63" s="592" t="e">
        <f t="shared" si="5"/>
        <v>#REF!</v>
      </c>
      <c r="W63" s="592" t="e">
        <f t="shared" si="5"/>
        <v>#REF!</v>
      </c>
      <c r="X63" s="592" t="e">
        <f t="shared" si="5"/>
        <v>#REF!</v>
      </c>
      <c r="Y63" s="592" t="e">
        <f t="shared" si="5"/>
        <v>#REF!</v>
      </c>
      <c r="Z63" s="592" t="e">
        <f t="shared" si="5"/>
        <v>#REF!</v>
      </c>
      <c r="AA63" s="592" t="e">
        <f t="shared" si="5"/>
        <v>#REF!</v>
      </c>
      <c r="AB63" s="592" t="e">
        <f t="shared" si="5"/>
        <v>#REF!</v>
      </c>
      <c r="AC63" s="592" t="e">
        <f t="shared" si="5"/>
        <v>#REF!</v>
      </c>
      <c r="AD63" s="592" t="e">
        <f t="shared" si="5"/>
        <v>#REF!</v>
      </c>
      <c r="AE63" s="592" t="e">
        <f t="shared" si="5"/>
        <v>#REF!</v>
      </c>
      <c r="AF63" s="166"/>
      <c r="AG63" s="90"/>
    </row>
    <row r="64" spans="2:33" x14ac:dyDescent="0.2">
      <c r="B64" s="86"/>
      <c r="C64" s="78"/>
      <c r="D64" s="411"/>
      <c r="E64" s="411"/>
      <c r="F64" s="422"/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  <c r="AA64" s="79"/>
      <c r="AB64" s="79"/>
      <c r="AC64" s="79"/>
      <c r="AD64" s="79"/>
      <c r="AE64" s="79"/>
      <c r="AF64" s="423"/>
      <c r="AG64" s="90"/>
    </row>
    <row r="65" spans="2:33" x14ac:dyDescent="0.2">
      <c r="B65" s="86"/>
      <c r="C65" s="575"/>
      <c r="D65" s="95"/>
      <c r="E65" s="95"/>
      <c r="F65" s="575"/>
      <c r="G65" s="87"/>
      <c r="H65" s="87"/>
      <c r="I65" s="87"/>
      <c r="J65" s="87"/>
      <c r="K65" s="87"/>
      <c r="L65" s="87"/>
      <c r="M65" s="87"/>
      <c r="N65" s="87"/>
      <c r="O65" s="87"/>
      <c r="P65" s="87"/>
      <c r="Q65" s="87"/>
      <c r="R65" s="87"/>
      <c r="S65" s="87"/>
      <c r="T65" s="87"/>
      <c r="U65" s="87"/>
      <c r="V65" s="87"/>
      <c r="W65" s="87"/>
      <c r="X65" s="87"/>
      <c r="Y65" s="87"/>
      <c r="Z65" s="87"/>
      <c r="AA65" s="87"/>
      <c r="AB65" s="87"/>
      <c r="AC65" s="87"/>
      <c r="AD65" s="87"/>
      <c r="AE65" s="87"/>
      <c r="AF65" s="87"/>
      <c r="AG65" s="90"/>
    </row>
    <row r="66" spans="2:33" x14ac:dyDescent="0.2">
      <c r="B66" s="86"/>
      <c r="C66" s="575"/>
      <c r="D66" s="95"/>
      <c r="E66" s="95"/>
      <c r="F66" s="575"/>
      <c r="G66" s="87"/>
      <c r="H66" s="87"/>
      <c r="I66" s="87"/>
      <c r="J66" s="87"/>
      <c r="K66" s="87"/>
      <c r="L66" s="87"/>
      <c r="M66" s="87"/>
      <c r="N66" s="87"/>
      <c r="O66" s="87"/>
      <c r="P66" s="87"/>
      <c r="Q66" s="87"/>
      <c r="R66" s="87"/>
      <c r="S66" s="87"/>
      <c r="T66" s="87"/>
      <c r="U66" s="87"/>
      <c r="V66" s="87"/>
      <c r="W66" s="87"/>
      <c r="X66" s="87"/>
      <c r="Y66" s="87"/>
      <c r="Z66" s="87"/>
      <c r="AA66" s="87"/>
      <c r="AB66" s="87"/>
      <c r="AC66" s="87"/>
      <c r="AD66" s="87"/>
      <c r="AE66" s="87"/>
      <c r="AF66" s="87"/>
      <c r="AG66" s="90"/>
    </row>
    <row r="67" spans="2:33" x14ac:dyDescent="0.2">
      <c r="B67" s="86"/>
      <c r="C67" s="286"/>
      <c r="D67" s="287"/>
      <c r="E67" s="287"/>
      <c r="F67" s="288"/>
      <c r="G67" s="162"/>
      <c r="H67" s="162"/>
      <c r="I67" s="162"/>
      <c r="J67" s="162"/>
      <c r="K67" s="162"/>
      <c r="L67" s="162"/>
      <c r="M67" s="162"/>
      <c r="N67" s="162"/>
      <c r="O67" s="162"/>
      <c r="P67" s="162"/>
      <c r="Q67" s="162"/>
      <c r="R67" s="162"/>
      <c r="S67" s="162"/>
      <c r="T67" s="162"/>
      <c r="U67" s="162"/>
      <c r="V67" s="162"/>
      <c r="W67" s="162"/>
      <c r="X67" s="162"/>
      <c r="Y67" s="162"/>
      <c r="Z67" s="162"/>
      <c r="AA67" s="162"/>
      <c r="AB67" s="162"/>
      <c r="AC67" s="162"/>
      <c r="AD67" s="162"/>
      <c r="AE67" s="162"/>
      <c r="AF67" s="201"/>
      <c r="AG67" s="90"/>
    </row>
    <row r="68" spans="2:33" x14ac:dyDescent="0.2">
      <c r="B68" s="86"/>
      <c r="C68" s="570"/>
      <c r="D68" s="671" t="s">
        <v>243</v>
      </c>
      <c r="E68" s="175"/>
      <c r="F68" s="231"/>
      <c r="G68" s="607" t="e">
        <f>'1'!#REF!</f>
        <v>#REF!</v>
      </c>
      <c r="H68" s="607" t="e">
        <f>'2'!#REF!</f>
        <v>#REF!</v>
      </c>
      <c r="I68" s="607" t="e">
        <f>'3'!#REF!</f>
        <v>#REF!</v>
      </c>
      <c r="J68" s="607" t="e">
        <f>'4'!#REF!</f>
        <v>#REF!</v>
      </c>
      <c r="K68" s="607" t="e">
        <f>'5'!#REF!</f>
        <v>#REF!</v>
      </c>
      <c r="L68" s="607" t="e">
        <f>'6'!#REF!</f>
        <v>#REF!</v>
      </c>
      <c r="M68" s="607" t="e">
        <f>'7'!#REF!</f>
        <v>#REF!</v>
      </c>
      <c r="N68" s="607" t="e">
        <f>'8'!#REF!</f>
        <v>#REF!</v>
      </c>
      <c r="O68" s="607" t="e">
        <f>'9'!#REF!</f>
        <v>#REF!</v>
      </c>
      <c r="P68" s="607" t="e">
        <f>'10'!#REF!</f>
        <v>#REF!</v>
      </c>
      <c r="Q68" s="607" t="e">
        <f>'11'!#REF!</f>
        <v>#REF!</v>
      </c>
      <c r="R68" s="607" t="e">
        <f>'12'!#REF!</f>
        <v>#REF!</v>
      </c>
      <c r="S68" s="607" t="e">
        <f>'13'!#REF!</f>
        <v>#REF!</v>
      </c>
      <c r="T68" s="607" t="e">
        <f>'14'!#REF!</f>
        <v>#REF!</v>
      </c>
      <c r="U68" s="607" t="e">
        <f>'15'!#REF!</f>
        <v>#REF!</v>
      </c>
      <c r="V68" s="607" t="e">
        <f>'16'!#REF!</f>
        <v>#REF!</v>
      </c>
      <c r="W68" s="607" t="e">
        <f>'17'!#REF!</f>
        <v>#REF!</v>
      </c>
      <c r="X68" s="607" t="e">
        <f>'18'!#REF!</f>
        <v>#REF!</v>
      </c>
      <c r="Y68" s="607" t="e">
        <f>'19'!#REF!</f>
        <v>#REF!</v>
      </c>
      <c r="Z68" s="607" t="e">
        <f>'20'!#REF!</f>
        <v>#REF!</v>
      </c>
      <c r="AA68" s="607" t="e">
        <f>'21'!#REF!</f>
        <v>#REF!</v>
      </c>
      <c r="AB68" s="607" t="e">
        <f>'22'!#REF!</f>
        <v>#REF!</v>
      </c>
      <c r="AC68" s="607" t="e">
        <f>'23'!#REF!</f>
        <v>#REF!</v>
      </c>
      <c r="AD68" s="607" t="e">
        <f>'24'!#REF!</f>
        <v>#REF!</v>
      </c>
      <c r="AE68" s="607" t="e">
        <f>'25'!#REF!</f>
        <v>#REF!</v>
      </c>
      <c r="AF68" s="166"/>
      <c r="AG68" s="90"/>
    </row>
    <row r="69" spans="2:33" x14ac:dyDescent="0.2">
      <c r="B69" s="86"/>
      <c r="C69" s="570"/>
      <c r="D69" s="671" t="s">
        <v>218</v>
      </c>
      <c r="E69" s="175"/>
      <c r="F69" s="231"/>
      <c r="G69" s="607" t="e">
        <f>'1'!#REF!</f>
        <v>#REF!</v>
      </c>
      <c r="H69" s="607" t="e">
        <f>'2'!#REF!</f>
        <v>#REF!</v>
      </c>
      <c r="I69" s="607" t="e">
        <f>'3'!#REF!</f>
        <v>#REF!</v>
      </c>
      <c r="J69" s="607" t="e">
        <f>'4'!#REF!</f>
        <v>#REF!</v>
      </c>
      <c r="K69" s="607" t="e">
        <f>'5'!#REF!</f>
        <v>#REF!</v>
      </c>
      <c r="L69" s="607" t="e">
        <f>'6'!#REF!</f>
        <v>#REF!</v>
      </c>
      <c r="M69" s="607" t="e">
        <f>'7'!#REF!</f>
        <v>#REF!</v>
      </c>
      <c r="N69" s="607" t="e">
        <f>'8'!#REF!</f>
        <v>#REF!</v>
      </c>
      <c r="O69" s="607" t="e">
        <f>'9'!#REF!</f>
        <v>#REF!</v>
      </c>
      <c r="P69" s="607" t="e">
        <f>'10'!#REF!</f>
        <v>#REF!</v>
      </c>
      <c r="Q69" s="607" t="e">
        <f>'11'!#REF!</f>
        <v>#REF!</v>
      </c>
      <c r="R69" s="607" t="e">
        <f>'12'!#REF!</f>
        <v>#REF!</v>
      </c>
      <c r="S69" s="607" t="e">
        <f>'13'!#REF!</f>
        <v>#REF!</v>
      </c>
      <c r="T69" s="607" t="e">
        <f>'14'!#REF!</f>
        <v>#REF!</v>
      </c>
      <c r="U69" s="607" t="e">
        <f>'15'!#REF!</f>
        <v>#REF!</v>
      </c>
      <c r="V69" s="607" t="e">
        <f>'16'!#REF!</f>
        <v>#REF!</v>
      </c>
      <c r="W69" s="607" t="e">
        <f>'17'!#REF!</f>
        <v>#REF!</v>
      </c>
      <c r="X69" s="607" t="e">
        <f>'18'!#REF!</f>
        <v>#REF!</v>
      </c>
      <c r="Y69" s="607" t="e">
        <f>'19'!#REF!</f>
        <v>#REF!</v>
      </c>
      <c r="Z69" s="607" t="e">
        <f>'20'!#REF!</f>
        <v>#REF!</v>
      </c>
      <c r="AA69" s="607" t="e">
        <f>'21'!#REF!</f>
        <v>#REF!</v>
      </c>
      <c r="AB69" s="607" t="e">
        <f>'22'!#REF!</f>
        <v>#REF!</v>
      </c>
      <c r="AC69" s="607" t="e">
        <f>'23'!#REF!</f>
        <v>#REF!</v>
      </c>
      <c r="AD69" s="607" t="e">
        <f>'24'!#REF!</f>
        <v>#REF!</v>
      </c>
      <c r="AE69" s="607" t="e">
        <f>'25'!#REF!</f>
        <v>#REF!</v>
      </c>
      <c r="AF69" s="166"/>
      <c r="AG69" s="90"/>
    </row>
    <row r="70" spans="2:33" x14ac:dyDescent="0.2">
      <c r="B70" s="86"/>
      <c r="C70" s="234"/>
      <c r="D70" s="196"/>
      <c r="E70" s="196"/>
      <c r="F70" s="291"/>
      <c r="G70" s="211"/>
      <c r="H70" s="211"/>
      <c r="I70" s="211"/>
      <c r="J70" s="211"/>
      <c r="K70" s="211"/>
      <c r="L70" s="211"/>
      <c r="M70" s="211"/>
      <c r="N70" s="211"/>
      <c r="O70" s="211"/>
      <c r="P70" s="211"/>
      <c r="Q70" s="211"/>
      <c r="R70" s="211"/>
      <c r="S70" s="211"/>
      <c r="T70" s="211"/>
      <c r="U70" s="211"/>
      <c r="V70" s="211"/>
      <c r="W70" s="211"/>
      <c r="X70" s="211"/>
      <c r="Y70" s="211"/>
      <c r="Z70" s="211"/>
      <c r="AA70" s="211"/>
      <c r="AB70" s="211"/>
      <c r="AC70" s="211"/>
      <c r="AD70" s="211"/>
      <c r="AE70" s="211"/>
      <c r="AF70" s="197"/>
      <c r="AG70" s="90"/>
    </row>
    <row r="71" spans="2:33" x14ac:dyDescent="0.2">
      <c r="B71" s="86"/>
      <c r="C71" s="109"/>
      <c r="D71" s="100"/>
      <c r="E71" s="100"/>
      <c r="F71" s="121"/>
      <c r="G71" s="87"/>
      <c r="H71" s="87"/>
      <c r="I71" s="87"/>
      <c r="J71" s="87"/>
      <c r="K71" s="87"/>
      <c r="L71" s="87"/>
      <c r="M71" s="87"/>
      <c r="N71" s="87"/>
      <c r="O71" s="87"/>
      <c r="P71" s="87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7"/>
      <c r="AG71" s="90"/>
    </row>
    <row r="72" spans="2:33" x14ac:dyDescent="0.2">
      <c r="B72" s="86"/>
      <c r="C72" s="77"/>
      <c r="D72" s="411"/>
      <c r="E72" s="411"/>
      <c r="F72" s="78"/>
      <c r="G72" s="162"/>
      <c r="H72" s="162"/>
      <c r="I72" s="162"/>
      <c r="J72" s="162"/>
      <c r="K72" s="162"/>
      <c r="L72" s="162"/>
      <c r="M72" s="162"/>
      <c r="N72" s="162"/>
      <c r="O72" s="162"/>
      <c r="P72" s="162"/>
      <c r="Q72" s="162"/>
      <c r="R72" s="162"/>
      <c r="S72" s="162"/>
      <c r="T72" s="162"/>
      <c r="U72" s="162"/>
      <c r="V72" s="162"/>
      <c r="W72" s="162"/>
      <c r="X72" s="162"/>
      <c r="Y72" s="162"/>
      <c r="Z72" s="162"/>
      <c r="AA72" s="162"/>
      <c r="AB72" s="162"/>
      <c r="AC72" s="162"/>
      <c r="AD72" s="162"/>
      <c r="AE72" s="162"/>
      <c r="AG72" s="90"/>
    </row>
    <row r="73" spans="2:33" x14ac:dyDescent="0.2">
      <c r="B73" s="86"/>
      <c r="C73" s="77"/>
      <c r="D73" s="689" t="s">
        <v>241</v>
      </c>
      <c r="E73" s="411"/>
      <c r="F73" s="78"/>
      <c r="G73" s="606" t="e">
        <f t="shared" ref="G73:AE73" si="6">G63+G68+G69</f>
        <v>#REF!</v>
      </c>
      <c r="H73" s="606" t="e">
        <f t="shared" si="6"/>
        <v>#REF!</v>
      </c>
      <c r="I73" s="606" t="e">
        <f t="shared" si="6"/>
        <v>#REF!</v>
      </c>
      <c r="J73" s="606" t="e">
        <f t="shared" si="6"/>
        <v>#REF!</v>
      </c>
      <c r="K73" s="606" t="e">
        <f t="shared" si="6"/>
        <v>#REF!</v>
      </c>
      <c r="L73" s="606" t="e">
        <f t="shared" si="6"/>
        <v>#REF!</v>
      </c>
      <c r="M73" s="606" t="e">
        <f t="shared" si="6"/>
        <v>#REF!</v>
      </c>
      <c r="N73" s="606" t="e">
        <f t="shared" si="6"/>
        <v>#REF!</v>
      </c>
      <c r="O73" s="606" t="e">
        <f t="shared" si="6"/>
        <v>#REF!</v>
      </c>
      <c r="P73" s="606" t="e">
        <f t="shared" si="6"/>
        <v>#REF!</v>
      </c>
      <c r="Q73" s="606" t="e">
        <f t="shared" si="6"/>
        <v>#REF!</v>
      </c>
      <c r="R73" s="606" t="e">
        <f t="shared" si="6"/>
        <v>#REF!</v>
      </c>
      <c r="S73" s="606" t="e">
        <f t="shared" si="6"/>
        <v>#REF!</v>
      </c>
      <c r="T73" s="606" t="e">
        <f t="shared" si="6"/>
        <v>#REF!</v>
      </c>
      <c r="U73" s="606" t="e">
        <f t="shared" si="6"/>
        <v>#REF!</v>
      </c>
      <c r="V73" s="606" t="e">
        <f t="shared" si="6"/>
        <v>#REF!</v>
      </c>
      <c r="W73" s="606" t="e">
        <f t="shared" si="6"/>
        <v>#REF!</v>
      </c>
      <c r="X73" s="606" t="e">
        <f t="shared" si="6"/>
        <v>#REF!</v>
      </c>
      <c r="Y73" s="606" t="e">
        <f t="shared" si="6"/>
        <v>#REF!</v>
      </c>
      <c r="Z73" s="606" t="e">
        <f t="shared" si="6"/>
        <v>#REF!</v>
      </c>
      <c r="AA73" s="606" t="e">
        <f t="shared" si="6"/>
        <v>#REF!</v>
      </c>
      <c r="AB73" s="606" t="e">
        <f t="shared" si="6"/>
        <v>#REF!</v>
      </c>
      <c r="AC73" s="606" t="e">
        <f t="shared" si="6"/>
        <v>#REF!</v>
      </c>
      <c r="AD73" s="606" t="e">
        <f t="shared" si="6"/>
        <v>#REF!</v>
      </c>
      <c r="AE73" s="606" t="e">
        <f t="shared" si="6"/>
        <v>#REF!</v>
      </c>
      <c r="AG73" s="90"/>
    </row>
    <row r="74" spans="2:33" s="647" customFormat="1" x14ac:dyDescent="0.2">
      <c r="B74" s="644"/>
      <c r="C74" s="412"/>
      <c r="D74" s="645" t="s">
        <v>242</v>
      </c>
      <c r="E74" s="645"/>
      <c r="F74" s="412"/>
      <c r="G74" s="646" t="e">
        <f t="shared" ref="G74:AE74" si="7">(G63+G68+G69)/G19</f>
        <v>#REF!</v>
      </c>
      <c r="H74" s="646" t="e">
        <f t="shared" si="7"/>
        <v>#REF!</v>
      </c>
      <c r="I74" s="646" t="e">
        <f t="shared" si="7"/>
        <v>#REF!</v>
      </c>
      <c r="J74" s="646" t="e">
        <f t="shared" si="7"/>
        <v>#REF!</v>
      </c>
      <c r="K74" s="646" t="e">
        <f t="shared" si="7"/>
        <v>#REF!</v>
      </c>
      <c r="L74" s="646" t="e">
        <f t="shared" si="7"/>
        <v>#REF!</v>
      </c>
      <c r="M74" s="646" t="e">
        <f t="shared" si="7"/>
        <v>#REF!</v>
      </c>
      <c r="N74" s="646" t="e">
        <f t="shared" si="7"/>
        <v>#REF!</v>
      </c>
      <c r="O74" s="646" t="e">
        <f t="shared" si="7"/>
        <v>#REF!</v>
      </c>
      <c r="P74" s="646" t="e">
        <f t="shared" si="7"/>
        <v>#REF!</v>
      </c>
      <c r="Q74" s="646" t="e">
        <f t="shared" si="7"/>
        <v>#REF!</v>
      </c>
      <c r="R74" s="646" t="e">
        <f t="shared" si="7"/>
        <v>#REF!</v>
      </c>
      <c r="S74" s="646" t="e">
        <f t="shared" si="7"/>
        <v>#REF!</v>
      </c>
      <c r="T74" s="646" t="e">
        <f t="shared" si="7"/>
        <v>#REF!</v>
      </c>
      <c r="U74" s="646" t="e">
        <f t="shared" si="7"/>
        <v>#REF!</v>
      </c>
      <c r="V74" s="646" t="e">
        <f t="shared" si="7"/>
        <v>#REF!</v>
      </c>
      <c r="W74" s="646" t="e">
        <f t="shared" si="7"/>
        <v>#REF!</v>
      </c>
      <c r="X74" s="646" t="e">
        <f t="shared" si="7"/>
        <v>#REF!</v>
      </c>
      <c r="Y74" s="646" t="e">
        <f t="shared" si="7"/>
        <v>#REF!</v>
      </c>
      <c r="Z74" s="646" t="e">
        <f t="shared" si="7"/>
        <v>#REF!</v>
      </c>
      <c r="AA74" s="646" t="e">
        <f t="shared" si="7"/>
        <v>#REF!</v>
      </c>
      <c r="AB74" s="646" t="e">
        <f t="shared" si="7"/>
        <v>#REF!</v>
      </c>
      <c r="AC74" s="646" t="e">
        <f t="shared" si="7"/>
        <v>#REF!</v>
      </c>
      <c r="AD74" s="646" t="e">
        <f t="shared" si="7"/>
        <v>#REF!</v>
      </c>
      <c r="AE74" s="646" t="e">
        <f t="shared" si="7"/>
        <v>#REF!</v>
      </c>
      <c r="AG74" s="648"/>
    </row>
    <row r="75" spans="2:33" x14ac:dyDescent="0.2">
      <c r="B75" s="86"/>
      <c r="C75" s="77"/>
      <c r="D75" s="411"/>
      <c r="E75" s="411"/>
      <c r="F75" s="78"/>
      <c r="G75" s="162"/>
      <c r="H75" s="162"/>
      <c r="I75" s="162"/>
      <c r="J75" s="162"/>
      <c r="K75" s="162"/>
      <c r="L75" s="162"/>
      <c r="M75" s="162"/>
      <c r="N75" s="162"/>
      <c r="O75" s="162"/>
      <c r="P75" s="162"/>
      <c r="Q75" s="162"/>
      <c r="R75" s="162"/>
      <c r="S75" s="162"/>
      <c r="T75" s="162"/>
      <c r="U75" s="162"/>
      <c r="V75" s="162"/>
      <c r="W75" s="162"/>
      <c r="X75" s="162"/>
      <c r="Y75" s="162"/>
      <c r="Z75" s="162"/>
      <c r="AA75" s="162"/>
      <c r="AB75" s="162"/>
      <c r="AC75" s="162"/>
      <c r="AD75" s="162"/>
      <c r="AE75" s="162"/>
      <c r="AG75" s="90"/>
    </row>
    <row r="76" spans="2:33" x14ac:dyDescent="0.2">
      <c r="B76" s="86"/>
      <c r="C76" s="109"/>
      <c r="D76" s="100"/>
      <c r="E76" s="100"/>
      <c r="F76" s="121"/>
      <c r="G76" s="87"/>
      <c r="H76" s="87"/>
      <c r="I76" s="87"/>
      <c r="J76" s="87"/>
      <c r="K76" s="87"/>
      <c r="L76" s="87"/>
      <c r="M76" s="87"/>
      <c r="N76" s="87"/>
      <c r="O76" s="87"/>
      <c r="P76" s="87"/>
      <c r="Q76" s="87"/>
      <c r="R76" s="87"/>
      <c r="S76" s="87"/>
      <c r="T76" s="87"/>
      <c r="U76" s="87"/>
      <c r="V76" s="87"/>
      <c r="W76" s="87"/>
      <c r="X76" s="87"/>
      <c r="Y76" s="87"/>
      <c r="Z76" s="87"/>
      <c r="AA76" s="87"/>
      <c r="AB76" s="87"/>
      <c r="AC76" s="87"/>
      <c r="AD76" s="87"/>
      <c r="AE76" s="87"/>
      <c r="AF76" s="87"/>
      <c r="AG76" s="90"/>
    </row>
    <row r="77" spans="2:33" x14ac:dyDescent="0.2">
      <c r="B77" s="111"/>
      <c r="C77" s="336"/>
      <c r="D77" s="123"/>
      <c r="E77" s="123"/>
      <c r="F77" s="112"/>
      <c r="G77" s="356"/>
      <c r="H77" s="356"/>
      <c r="I77" s="356"/>
      <c r="J77" s="356"/>
      <c r="K77" s="356"/>
      <c r="L77" s="356"/>
      <c r="M77" s="356"/>
      <c r="N77" s="356"/>
      <c r="O77" s="356"/>
      <c r="P77" s="356"/>
      <c r="Q77" s="356"/>
      <c r="R77" s="356"/>
      <c r="S77" s="356"/>
      <c r="T77" s="356"/>
      <c r="U77" s="356"/>
      <c r="V77" s="356"/>
      <c r="W77" s="356"/>
      <c r="X77" s="356"/>
      <c r="Y77" s="356"/>
      <c r="Z77" s="356"/>
      <c r="AA77" s="356"/>
      <c r="AB77" s="356"/>
      <c r="AC77" s="356"/>
      <c r="AD77" s="356"/>
      <c r="AE77" s="356"/>
      <c r="AF77" s="112"/>
      <c r="AG77" s="114"/>
    </row>
    <row r="78" spans="2:33" x14ac:dyDescent="0.2">
      <c r="B78" s="420"/>
      <c r="C78" s="420"/>
      <c r="D78" s="421"/>
      <c r="E78" s="421"/>
      <c r="F78" s="420"/>
      <c r="G78" s="420"/>
      <c r="H78" s="420"/>
      <c r="I78" s="420"/>
      <c r="J78" s="420"/>
      <c r="K78" s="420"/>
      <c r="L78" s="420"/>
      <c r="M78" s="420"/>
      <c r="N78" s="420"/>
      <c r="O78" s="420"/>
      <c r="P78" s="420"/>
      <c r="Q78" s="420"/>
      <c r="R78" s="420"/>
      <c r="S78" s="420"/>
      <c r="T78" s="420"/>
      <c r="U78" s="420"/>
      <c r="V78" s="420"/>
      <c r="W78" s="420"/>
      <c r="X78" s="420"/>
      <c r="Y78" s="420"/>
      <c r="Z78" s="420"/>
      <c r="AA78" s="420"/>
      <c r="AB78" s="420"/>
      <c r="AC78" s="420"/>
      <c r="AD78" s="420"/>
      <c r="AE78" s="420"/>
      <c r="AF78" s="420"/>
      <c r="AG78" s="420"/>
    </row>
    <row r="79" spans="2:33" x14ac:dyDescent="0.2">
      <c r="B79" s="81"/>
      <c r="C79" s="133"/>
      <c r="D79" s="130"/>
      <c r="E79" s="130"/>
      <c r="F79" s="82"/>
      <c r="G79" s="134"/>
      <c r="H79" s="134"/>
      <c r="I79" s="134"/>
      <c r="J79" s="134"/>
      <c r="K79" s="134"/>
      <c r="L79" s="134"/>
      <c r="M79" s="134"/>
      <c r="N79" s="134"/>
      <c r="O79" s="134"/>
      <c r="P79" s="134"/>
      <c r="Q79" s="134"/>
      <c r="R79" s="134"/>
      <c r="S79" s="134"/>
      <c r="T79" s="134"/>
      <c r="U79" s="134"/>
      <c r="V79" s="134"/>
      <c r="W79" s="134"/>
      <c r="X79" s="134"/>
      <c r="Y79" s="134"/>
      <c r="Z79" s="134"/>
      <c r="AA79" s="134"/>
      <c r="AB79" s="134"/>
      <c r="AC79" s="134"/>
      <c r="AD79" s="134"/>
      <c r="AE79" s="134"/>
      <c r="AF79" s="82"/>
      <c r="AG79" s="85"/>
    </row>
    <row r="80" spans="2:33" x14ac:dyDescent="0.2">
      <c r="B80" s="86"/>
      <c r="C80" s="105"/>
      <c r="D80" s="95"/>
      <c r="E80" s="95"/>
      <c r="F80" s="87"/>
      <c r="G80" s="127"/>
      <c r="H80" s="127"/>
      <c r="I80" s="127"/>
      <c r="J80" s="127"/>
      <c r="K80" s="127"/>
      <c r="L80" s="127"/>
      <c r="M80" s="127"/>
      <c r="N80" s="127"/>
      <c r="O80" s="127"/>
      <c r="P80" s="127"/>
      <c r="Q80" s="127"/>
      <c r="R80" s="127"/>
      <c r="S80" s="127"/>
      <c r="T80" s="127"/>
      <c r="U80" s="127"/>
      <c r="V80" s="127"/>
      <c r="W80" s="127"/>
      <c r="X80" s="127"/>
      <c r="Y80" s="127"/>
      <c r="Z80" s="127"/>
      <c r="AA80" s="127"/>
      <c r="AB80" s="127"/>
      <c r="AC80" s="127"/>
      <c r="AD80" s="127"/>
      <c r="AE80" s="127"/>
      <c r="AF80" s="87"/>
      <c r="AG80" s="90"/>
    </row>
    <row r="81" spans="2:33" s="558" customFormat="1" ht="18.75" x14ac:dyDescent="0.3">
      <c r="B81" s="555"/>
      <c r="C81" s="145" t="e">
        <f>"STAAT VAN BATEN EN LASTEN "&amp;'1'!#REF!</f>
        <v>#REF!</v>
      </c>
      <c r="D81" s="117"/>
      <c r="E81" s="117"/>
      <c r="F81" s="116"/>
      <c r="G81" s="521"/>
      <c r="H81" s="521"/>
      <c r="I81" s="521"/>
      <c r="J81" s="521"/>
      <c r="K81" s="521"/>
      <c r="L81" s="521"/>
      <c r="M81" s="521"/>
      <c r="N81" s="521"/>
      <c r="O81" s="521"/>
      <c r="P81" s="521"/>
      <c r="Q81" s="521"/>
      <c r="R81" s="521"/>
      <c r="S81" s="521"/>
      <c r="T81" s="521"/>
      <c r="U81" s="521"/>
      <c r="V81" s="521"/>
      <c r="W81" s="521"/>
      <c r="X81" s="521"/>
      <c r="Y81" s="521"/>
      <c r="Z81" s="521"/>
      <c r="AA81" s="521"/>
      <c r="AB81" s="521"/>
      <c r="AC81" s="521"/>
      <c r="AD81" s="521"/>
      <c r="AE81" s="521"/>
      <c r="AF81" s="116"/>
      <c r="AG81" s="557"/>
    </row>
    <row r="82" spans="2:33" ht="15.75" x14ac:dyDescent="0.25">
      <c r="B82" s="86"/>
      <c r="C82" s="673" t="str">
        <f>C5</f>
        <v>Proefbestuur</v>
      </c>
      <c r="D82" s="95"/>
      <c r="E82" s="95"/>
      <c r="F82" s="87"/>
      <c r="G82" s="127"/>
      <c r="H82" s="127"/>
      <c r="I82" s="127"/>
      <c r="J82" s="127"/>
      <c r="K82" s="127"/>
      <c r="L82" s="127"/>
      <c r="M82" s="127"/>
      <c r="N82" s="127"/>
      <c r="O82" s="127"/>
      <c r="P82" s="127"/>
      <c r="Q82" s="127"/>
      <c r="R82" s="127"/>
      <c r="S82" s="127"/>
      <c r="T82" s="127"/>
      <c r="U82" s="127"/>
      <c r="V82" s="127"/>
      <c r="W82" s="127"/>
      <c r="X82" s="127"/>
      <c r="Y82" s="127"/>
      <c r="Z82" s="127"/>
      <c r="AA82" s="127"/>
      <c r="AB82" s="127"/>
      <c r="AC82" s="127"/>
      <c r="AD82" s="127"/>
      <c r="AE82" s="127"/>
      <c r="AF82" s="87"/>
      <c r="AG82" s="90"/>
    </row>
    <row r="83" spans="2:33" x14ac:dyDescent="0.2">
      <c r="B83" s="86"/>
      <c r="C83" s="105"/>
      <c r="D83" s="95"/>
      <c r="E83" s="95"/>
      <c r="F83" s="87"/>
      <c r="G83" s="127"/>
      <c r="H83" s="127"/>
      <c r="I83" s="127"/>
      <c r="J83" s="127"/>
      <c r="K83" s="127"/>
      <c r="L83" s="127"/>
      <c r="M83" s="127"/>
      <c r="N83" s="127"/>
      <c r="O83" s="127"/>
      <c r="P83" s="127"/>
      <c r="Q83" s="127"/>
      <c r="R83" s="127"/>
      <c r="S83" s="127"/>
      <c r="T83" s="127"/>
      <c r="U83" s="127"/>
      <c r="V83" s="127"/>
      <c r="W83" s="127"/>
      <c r="X83" s="127"/>
      <c r="Y83" s="127"/>
      <c r="Z83" s="127"/>
      <c r="AA83" s="127"/>
      <c r="AB83" s="127"/>
      <c r="AC83" s="127"/>
      <c r="AD83" s="127"/>
      <c r="AE83" s="127"/>
      <c r="AF83" s="87"/>
      <c r="AG83" s="90"/>
    </row>
    <row r="84" spans="2:33" x14ac:dyDescent="0.2">
      <c r="B84" s="86"/>
      <c r="C84" s="105"/>
      <c r="D84" s="95"/>
      <c r="E84" s="95"/>
      <c r="F84" s="87"/>
      <c r="G84" s="127"/>
      <c r="H84" s="127"/>
      <c r="I84" s="127"/>
      <c r="J84" s="127"/>
      <c r="K84" s="127"/>
      <c r="L84" s="127"/>
      <c r="M84" s="127"/>
      <c r="N84" s="127"/>
      <c r="O84" s="127"/>
      <c r="P84" s="127"/>
      <c r="Q84" s="127"/>
      <c r="R84" s="127"/>
      <c r="S84" s="127"/>
      <c r="T84" s="127"/>
      <c r="U84" s="127"/>
      <c r="V84" s="127"/>
      <c r="W84" s="127"/>
      <c r="X84" s="127"/>
      <c r="Y84" s="127"/>
      <c r="Z84" s="127"/>
      <c r="AA84" s="127"/>
      <c r="AB84" s="127"/>
      <c r="AC84" s="127"/>
      <c r="AD84" s="127"/>
      <c r="AE84" s="127"/>
      <c r="AF84" s="87"/>
      <c r="AG84" s="90"/>
    </row>
    <row r="85" spans="2:33" s="553" customFormat="1" x14ac:dyDescent="0.2">
      <c r="B85" s="627"/>
      <c r="C85" s="636"/>
      <c r="D85" s="637"/>
      <c r="E85" s="638"/>
      <c r="F85" s="622"/>
      <c r="G85" s="690" t="str">
        <f t="shared" ref="G85:AE85" si="8">G7</f>
        <v>11AA</v>
      </c>
      <c r="H85" s="690" t="e">
        <f t="shared" si="8"/>
        <v>#REF!</v>
      </c>
      <c r="I85" s="690" t="e">
        <f t="shared" si="8"/>
        <v>#REF!</v>
      </c>
      <c r="J85" s="690" t="e">
        <f t="shared" si="8"/>
        <v>#REF!</v>
      </c>
      <c r="K85" s="690" t="e">
        <f t="shared" si="8"/>
        <v>#REF!</v>
      </c>
      <c r="L85" s="690" t="e">
        <f t="shared" si="8"/>
        <v>#REF!</v>
      </c>
      <c r="M85" s="690" t="e">
        <f t="shared" si="8"/>
        <v>#REF!</v>
      </c>
      <c r="N85" s="690" t="e">
        <f t="shared" si="8"/>
        <v>#REF!</v>
      </c>
      <c r="O85" s="690" t="e">
        <f t="shared" si="8"/>
        <v>#REF!</v>
      </c>
      <c r="P85" s="690" t="e">
        <f t="shared" si="8"/>
        <v>#REF!</v>
      </c>
      <c r="Q85" s="690" t="e">
        <f t="shared" si="8"/>
        <v>#REF!</v>
      </c>
      <c r="R85" s="690" t="e">
        <f t="shared" si="8"/>
        <v>#REF!</v>
      </c>
      <c r="S85" s="690" t="e">
        <f t="shared" si="8"/>
        <v>#REF!</v>
      </c>
      <c r="T85" s="690" t="e">
        <f t="shared" si="8"/>
        <v>#REF!</v>
      </c>
      <c r="U85" s="690" t="e">
        <f t="shared" si="8"/>
        <v>#REF!</v>
      </c>
      <c r="V85" s="690" t="e">
        <f t="shared" si="8"/>
        <v>#REF!</v>
      </c>
      <c r="W85" s="690" t="e">
        <f t="shared" si="8"/>
        <v>#REF!</v>
      </c>
      <c r="X85" s="690" t="e">
        <f t="shared" si="8"/>
        <v>#REF!</v>
      </c>
      <c r="Y85" s="690" t="e">
        <f t="shared" si="8"/>
        <v>#REF!</v>
      </c>
      <c r="Z85" s="690" t="e">
        <f t="shared" si="8"/>
        <v>#REF!</v>
      </c>
      <c r="AA85" s="690" t="e">
        <f t="shared" si="8"/>
        <v>#REF!</v>
      </c>
      <c r="AB85" s="690" t="e">
        <f t="shared" si="8"/>
        <v>#REF!</v>
      </c>
      <c r="AC85" s="690" t="e">
        <f t="shared" si="8"/>
        <v>#REF!</v>
      </c>
      <c r="AD85" s="690" t="e">
        <f t="shared" si="8"/>
        <v>#REF!</v>
      </c>
      <c r="AE85" s="690" t="e">
        <f t="shared" si="8"/>
        <v>#REF!</v>
      </c>
      <c r="AF85" s="622"/>
      <c r="AG85" s="625"/>
    </row>
    <row r="86" spans="2:33" x14ac:dyDescent="0.2">
      <c r="B86" s="86"/>
      <c r="C86" s="105"/>
      <c r="D86" s="95"/>
      <c r="E86" s="95"/>
      <c r="F86" s="87"/>
      <c r="G86" s="127"/>
      <c r="H86" s="127"/>
      <c r="I86" s="127"/>
      <c r="J86" s="127"/>
      <c r="K86" s="127"/>
      <c r="L86" s="127"/>
      <c r="M86" s="127"/>
      <c r="N86" s="127"/>
      <c r="O86" s="127"/>
      <c r="P86" s="127"/>
      <c r="Q86" s="127"/>
      <c r="R86" s="127"/>
      <c r="S86" s="127"/>
      <c r="T86" s="127"/>
      <c r="U86" s="127"/>
      <c r="V86" s="127"/>
      <c r="W86" s="127"/>
      <c r="X86" s="127"/>
      <c r="Y86" s="127"/>
      <c r="Z86" s="127"/>
      <c r="AA86" s="127"/>
      <c r="AB86" s="127"/>
      <c r="AC86" s="127"/>
      <c r="AD86" s="127"/>
      <c r="AE86" s="127"/>
      <c r="AF86" s="87"/>
      <c r="AG86" s="90"/>
    </row>
    <row r="87" spans="2:33" x14ac:dyDescent="0.2">
      <c r="B87" s="86"/>
      <c r="C87" s="257"/>
      <c r="D87" s="199"/>
      <c r="E87" s="199"/>
      <c r="F87" s="157"/>
      <c r="G87" s="258"/>
      <c r="H87" s="258"/>
      <c r="I87" s="258"/>
      <c r="J87" s="258"/>
      <c r="K87" s="258"/>
      <c r="L87" s="258"/>
      <c r="M87" s="258"/>
      <c r="N87" s="258"/>
      <c r="O87" s="258"/>
      <c r="P87" s="258"/>
      <c r="Q87" s="258"/>
      <c r="R87" s="258"/>
      <c r="S87" s="258"/>
      <c r="T87" s="258"/>
      <c r="U87" s="258"/>
      <c r="V87" s="258"/>
      <c r="W87" s="258"/>
      <c r="X87" s="258"/>
      <c r="Y87" s="258"/>
      <c r="Z87" s="258"/>
      <c r="AA87" s="258"/>
      <c r="AB87" s="258"/>
      <c r="AC87" s="258"/>
      <c r="AD87" s="258"/>
      <c r="AE87" s="310"/>
      <c r="AF87" s="201"/>
      <c r="AG87" s="90"/>
    </row>
    <row r="88" spans="2:33" x14ac:dyDescent="0.2">
      <c r="B88" s="86"/>
      <c r="C88" s="183"/>
      <c r="D88" s="671" t="s">
        <v>228</v>
      </c>
      <c r="E88" s="161"/>
      <c r="F88" s="162"/>
      <c r="G88" s="241"/>
      <c r="H88" s="241"/>
      <c r="I88" s="241"/>
      <c r="J88" s="241"/>
      <c r="K88" s="241"/>
      <c r="L88" s="241"/>
      <c r="M88" s="241"/>
      <c r="N88" s="241"/>
      <c r="O88" s="241"/>
      <c r="P88" s="241"/>
      <c r="Q88" s="241"/>
      <c r="R88" s="241"/>
      <c r="S88" s="241"/>
      <c r="T88" s="241"/>
      <c r="U88" s="241"/>
      <c r="V88" s="241"/>
      <c r="W88" s="241"/>
      <c r="X88" s="241"/>
      <c r="Y88" s="241"/>
      <c r="Z88" s="241"/>
      <c r="AA88" s="241"/>
      <c r="AB88" s="241"/>
      <c r="AC88" s="241"/>
      <c r="AD88" s="241"/>
      <c r="AE88" s="311"/>
      <c r="AF88" s="166"/>
      <c r="AG88" s="90"/>
    </row>
    <row r="89" spans="2:33" x14ac:dyDescent="0.2">
      <c r="B89" s="86"/>
      <c r="C89" s="183"/>
      <c r="D89" s="161"/>
      <c r="E89" s="161"/>
      <c r="F89" s="162"/>
      <c r="G89" s="241"/>
      <c r="H89" s="241"/>
      <c r="I89" s="241"/>
      <c r="J89" s="241"/>
      <c r="K89" s="241"/>
      <c r="L89" s="241"/>
      <c r="M89" s="241"/>
      <c r="N89" s="241"/>
      <c r="O89" s="241"/>
      <c r="P89" s="241"/>
      <c r="Q89" s="241"/>
      <c r="R89" s="241"/>
      <c r="S89" s="241"/>
      <c r="T89" s="241"/>
      <c r="U89" s="241"/>
      <c r="V89" s="241"/>
      <c r="W89" s="241"/>
      <c r="X89" s="241"/>
      <c r="Y89" s="241"/>
      <c r="Z89" s="241"/>
      <c r="AA89" s="241"/>
      <c r="AB89" s="241"/>
      <c r="AC89" s="241"/>
      <c r="AD89" s="241"/>
      <c r="AE89" s="311"/>
      <c r="AF89" s="166"/>
      <c r="AG89" s="90"/>
    </row>
    <row r="90" spans="2:33" x14ac:dyDescent="0.2">
      <c r="B90" s="86"/>
      <c r="C90" s="183"/>
      <c r="D90" s="175" t="s">
        <v>140</v>
      </c>
      <c r="E90" s="175"/>
      <c r="F90" s="162"/>
      <c r="G90" s="241"/>
      <c r="H90" s="241"/>
      <c r="I90" s="241"/>
      <c r="J90" s="241"/>
      <c r="K90" s="241"/>
      <c r="L90" s="241"/>
      <c r="M90" s="241"/>
      <c r="N90" s="241"/>
      <c r="O90" s="241"/>
      <c r="P90" s="241"/>
      <c r="Q90" s="241"/>
      <c r="R90" s="241"/>
      <c r="S90" s="241"/>
      <c r="T90" s="241"/>
      <c r="U90" s="241"/>
      <c r="V90" s="241"/>
      <c r="W90" s="241"/>
      <c r="X90" s="241"/>
      <c r="Y90" s="241"/>
      <c r="Z90" s="241"/>
      <c r="AA90" s="241"/>
      <c r="AB90" s="241"/>
      <c r="AC90" s="241"/>
      <c r="AD90" s="241"/>
      <c r="AE90" s="311"/>
      <c r="AF90" s="166"/>
      <c r="AG90" s="90"/>
    </row>
    <row r="91" spans="2:33" x14ac:dyDescent="0.2">
      <c r="B91" s="86"/>
      <c r="C91" s="183"/>
      <c r="D91" s="161" t="s">
        <v>2</v>
      </c>
      <c r="E91" s="161"/>
      <c r="F91" s="162"/>
      <c r="G91" s="605" t="e">
        <f>'1'!#REF!</f>
        <v>#REF!</v>
      </c>
      <c r="H91" s="605" t="e">
        <f>'2'!#REF!</f>
        <v>#REF!</v>
      </c>
      <c r="I91" s="605" t="e">
        <f>'3'!#REF!</f>
        <v>#REF!</v>
      </c>
      <c r="J91" s="605" t="e">
        <f>'4'!#REF!</f>
        <v>#REF!</v>
      </c>
      <c r="K91" s="605" t="e">
        <f>'5'!#REF!</f>
        <v>#REF!</v>
      </c>
      <c r="L91" s="605" t="e">
        <f>'6'!#REF!</f>
        <v>#REF!</v>
      </c>
      <c r="M91" s="605" t="e">
        <f>'7'!#REF!</f>
        <v>#REF!</v>
      </c>
      <c r="N91" s="605" t="e">
        <f>'8'!#REF!</f>
        <v>#REF!</v>
      </c>
      <c r="O91" s="605" t="e">
        <f>'9'!#REF!</f>
        <v>#REF!</v>
      </c>
      <c r="P91" s="605" t="e">
        <f>'10'!#REF!</f>
        <v>#REF!</v>
      </c>
      <c r="Q91" s="605" t="e">
        <f>'11'!#REF!</f>
        <v>#REF!</v>
      </c>
      <c r="R91" s="605" t="e">
        <f>'12'!#REF!</f>
        <v>#REF!</v>
      </c>
      <c r="S91" s="605" t="e">
        <f>'13'!#REF!</f>
        <v>#REF!</v>
      </c>
      <c r="T91" s="605" t="e">
        <f>'14'!#REF!</f>
        <v>#REF!</v>
      </c>
      <c r="U91" s="605" t="e">
        <f>'15'!#REF!</f>
        <v>#REF!</v>
      </c>
      <c r="V91" s="605" t="e">
        <f>'16'!#REF!</f>
        <v>#REF!</v>
      </c>
      <c r="W91" s="605" t="e">
        <f>'17'!#REF!</f>
        <v>#REF!</v>
      </c>
      <c r="X91" s="605" t="e">
        <f>'18'!#REF!</f>
        <v>#REF!</v>
      </c>
      <c r="Y91" s="605" t="e">
        <f>'19'!#REF!</f>
        <v>#REF!</v>
      </c>
      <c r="Z91" s="605" t="e">
        <f>'20'!#REF!</f>
        <v>#REF!</v>
      </c>
      <c r="AA91" s="605" t="e">
        <f>'21'!#REF!</f>
        <v>#REF!</v>
      </c>
      <c r="AB91" s="605" t="e">
        <f>'22'!#REF!</f>
        <v>#REF!</v>
      </c>
      <c r="AC91" s="605" t="e">
        <f>'23'!#REF!</f>
        <v>#REF!</v>
      </c>
      <c r="AD91" s="605" t="e">
        <f>'24'!#REF!</f>
        <v>#REF!</v>
      </c>
      <c r="AE91" s="605" t="e">
        <f>'25'!#REF!</f>
        <v>#REF!</v>
      </c>
      <c r="AF91" s="166"/>
      <c r="AG91" s="90"/>
    </row>
    <row r="92" spans="2:33" x14ac:dyDescent="0.2">
      <c r="B92" s="86"/>
      <c r="C92" s="181"/>
      <c r="D92" s="161" t="s">
        <v>152</v>
      </c>
      <c r="E92" s="161"/>
      <c r="F92" s="184"/>
      <c r="G92" s="605" t="e">
        <f>'1'!#REF!</f>
        <v>#REF!</v>
      </c>
      <c r="H92" s="605" t="e">
        <f>'2'!#REF!</f>
        <v>#REF!</v>
      </c>
      <c r="I92" s="605" t="e">
        <f>'3'!#REF!</f>
        <v>#REF!</v>
      </c>
      <c r="J92" s="605" t="e">
        <f>'4'!#REF!</f>
        <v>#REF!</v>
      </c>
      <c r="K92" s="605" t="e">
        <f>'5'!#REF!</f>
        <v>#REF!</v>
      </c>
      <c r="L92" s="605" t="e">
        <f>'6'!#REF!</f>
        <v>#REF!</v>
      </c>
      <c r="M92" s="605" t="e">
        <f>'7'!#REF!</f>
        <v>#REF!</v>
      </c>
      <c r="N92" s="605" t="e">
        <f>'8'!#REF!</f>
        <v>#REF!</v>
      </c>
      <c r="O92" s="605" t="e">
        <f>'9'!#REF!</f>
        <v>#REF!</v>
      </c>
      <c r="P92" s="605" t="e">
        <f>'10'!#REF!</f>
        <v>#REF!</v>
      </c>
      <c r="Q92" s="605" t="e">
        <f>'11'!#REF!</f>
        <v>#REF!</v>
      </c>
      <c r="R92" s="605" t="e">
        <f>'12'!#REF!</f>
        <v>#REF!</v>
      </c>
      <c r="S92" s="605" t="e">
        <f>'13'!#REF!</f>
        <v>#REF!</v>
      </c>
      <c r="T92" s="605" t="e">
        <f>'14'!#REF!</f>
        <v>#REF!</v>
      </c>
      <c r="U92" s="605" t="e">
        <f>'15'!#REF!</f>
        <v>#REF!</v>
      </c>
      <c r="V92" s="605" t="e">
        <f>'16'!#REF!</f>
        <v>#REF!</v>
      </c>
      <c r="W92" s="605" t="e">
        <f>'17'!#REF!</f>
        <v>#REF!</v>
      </c>
      <c r="X92" s="605" t="e">
        <f>'18'!#REF!</f>
        <v>#REF!</v>
      </c>
      <c r="Y92" s="605" t="e">
        <f>'19'!#REF!</f>
        <v>#REF!</v>
      </c>
      <c r="Z92" s="605" t="e">
        <f>'20'!#REF!</f>
        <v>#REF!</v>
      </c>
      <c r="AA92" s="605" t="e">
        <f>'21'!#REF!</f>
        <v>#REF!</v>
      </c>
      <c r="AB92" s="605" t="e">
        <f>'22'!#REF!</f>
        <v>#REF!</v>
      </c>
      <c r="AC92" s="605" t="e">
        <f>'23'!#REF!</f>
        <v>#REF!</v>
      </c>
      <c r="AD92" s="605" t="e">
        <f>'24'!#REF!</f>
        <v>#REF!</v>
      </c>
      <c r="AE92" s="605" t="e">
        <f>'25'!#REF!</f>
        <v>#REF!</v>
      </c>
      <c r="AF92" s="166"/>
      <c r="AG92" s="90"/>
    </row>
    <row r="93" spans="2:33" x14ac:dyDescent="0.2">
      <c r="B93" s="86"/>
      <c r="C93" s="181"/>
      <c r="D93" s="161" t="s">
        <v>0</v>
      </c>
      <c r="E93" s="161"/>
      <c r="F93" s="184"/>
      <c r="G93" s="605" t="e">
        <f>'1'!#REF!</f>
        <v>#REF!</v>
      </c>
      <c r="H93" s="605" t="e">
        <f>'2'!#REF!</f>
        <v>#REF!</v>
      </c>
      <c r="I93" s="605" t="e">
        <f>'3'!#REF!</f>
        <v>#REF!</v>
      </c>
      <c r="J93" s="605" t="e">
        <f>'4'!#REF!</f>
        <v>#REF!</v>
      </c>
      <c r="K93" s="605" t="e">
        <f>'5'!#REF!</f>
        <v>#REF!</v>
      </c>
      <c r="L93" s="605" t="e">
        <f>'6'!#REF!</f>
        <v>#REF!</v>
      </c>
      <c r="M93" s="605" t="e">
        <f>'7'!#REF!</f>
        <v>#REF!</v>
      </c>
      <c r="N93" s="605" t="e">
        <f>'8'!#REF!</f>
        <v>#REF!</v>
      </c>
      <c r="O93" s="605" t="e">
        <f>'9'!#REF!</f>
        <v>#REF!</v>
      </c>
      <c r="P93" s="605" t="e">
        <f>'10'!#REF!</f>
        <v>#REF!</v>
      </c>
      <c r="Q93" s="605" t="e">
        <f>'11'!#REF!</f>
        <v>#REF!</v>
      </c>
      <c r="R93" s="605" t="e">
        <f>'12'!#REF!</f>
        <v>#REF!</v>
      </c>
      <c r="S93" s="605" t="e">
        <f>'13'!#REF!</f>
        <v>#REF!</v>
      </c>
      <c r="T93" s="605" t="e">
        <f>'14'!#REF!</f>
        <v>#REF!</v>
      </c>
      <c r="U93" s="605" t="e">
        <f>'15'!#REF!</f>
        <v>#REF!</v>
      </c>
      <c r="V93" s="605" t="e">
        <f>'16'!#REF!</f>
        <v>#REF!</v>
      </c>
      <c r="W93" s="605" t="e">
        <f>'17'!#REF!</f>
        <v>#REF!</v>
      </c>
      <c r="X93" s="605" t="e">
        <f>'18'!#REF!</f>
        <v>#REF!</v>
      </c>
      <c r="Y93" s="605" t="e">
        <f>'19'!#REF!</f>
        <v>#REF!</v>
      </c>
      <c r="Z93" s="605" t="e">
        <f>'20'!#REF!</f>
        <v>#REF!</v>
      </c>
      <c r="AA93" s="605" t="e">
        <f>'21'!#REF!</f>
        <v>#REF!</v>
      </c>
      <c r="AB93" s="605" t="e">
        <f>'22'!#REF!</f>
        <v>#REF!</v>
      </c>
      <c r="AC93" s="605" t="e">
        <f>'23'!#REF!</f>
        <v>#REF!</v>
      </c>
      <c r="AD93" s="605" t="e">
        <f>'24'!#REF!</f>
        <v>#REF!</v>
      </c>
      <c r="AE93" s="605" t="e">
        <f>'25'!#REF!</f>
        <v>#REF!</v>
      </c>
      <c r="AF93" s="166"/>
      <c r="AG93" s="90"/>
    </row>
    <row r="94" spans="2:33" x14ac:dyDescent="0.2">
      <c r="B94" s="86"/>
      <c r="C94" s="183"/>
      <c r="D94" s="175"/>
      <c r="E94" s="175"/>
      <c r="F94" s="162"/>
      <c r="G94" s="523" t="e">
        <f t="shared" ref="G94:AE94" si="9">SUM(G91:G93)</f>
        <v>#REF!</v>
      </c>
      <c r="H94" s="523" t="e">
        <f t="shared" si="9"/>
        <v>#REF!</v>
      </c>
      <c r="I94" s="523" t="e">
        <f t="shared" si="9"/>
        <v>#REF!</v>
      </c>
      <c r="J94" s="523" t="e">
        <f t="shared" si="9"/>
        <v>#REF!</v>
      </c>
      <c r="K94" s="523" t="e">
        <f t="shared" si="9"/>
        <v>#REF!</v>
      </c>
      <c r="L94" s="523" t="e">
        <f t="shared" si="9"/>
        <v>#REF!</v>
      </c>
      <c r="M94" s="523" t="e">
        <f t="shared" si="9"/>
        <v>#REF!</v>
      </c>
      <c r="N94" s="523" t="e">
        <f t="shared" si="9"/>
        <v>#REF!</v>
      </c>
      <c r="O94" s="523" t="e">
        <f t="shared" si="9"/>
        <v>#REF!</v>
      </c>
      <c r="P94" s="523" t="e">
        <f t="shared" si="9"/>
        <v>#REF!</v>
      </c>
      <c r="Q94" s="523" t="e">
        <f t="shared" si="9"/>
        <v>#REF!</v>
      </c>
      <c r="R94" s="523" t="e">
        <f t="shared" si="9"/>
        <v>#REF!</v>
      </c>
      <c r="S94" s="523" t="e">
        <f t="shared" si="9"/>
        <v>#REF!</v>
      </c>
      <c r="T94" s="523" t="e">
        <f t="shared" si="9"/>
        <v>#REF!</v>
      </c>
      <c r="U94" s="523" t="e">
        <f t="shared" si="9"/>
        <v>#REF!</v>
      </c>
      <c r="V94" s="523" t="e">
        <f t="shared" si="9"/>
        <v>#REF!</v>
      </c>
      <c r="W94" s="523" t="e">
        <f t="shared" si="9"/>
        <v>#REF!</v>
      </c>
      <c r="X94" s="523" t="e">
        <f t="shared" si="9"/>
        <v>#REF!</v>
      </c>
      <c r="Y94" s="523" t="e">
        <f t="shared" si="9"/>
        <v>#REF!</v>
      </c>
      <c r="Z94" s="523" t="e">
        <f t="shared" si="9"/>
        <v>#REF!</v>
      </c>
      <c r="AA94" s="523" t="e">
        <f t="shared" si="9"/>
        <v>#REF!</v>
      </c>
      <c r="AB94" s="523" t="e">
        <f t="shared" si="9"/>
        <v>#REF!</v>
      </c>
      <c r="AC94" s="523" t="e">
        <f t="shared" si="9"/>
        <v>#REF!</v>
      </c>
      <c r="AD94" s="523" t="e">
        <f t="shared" si="9"/>
        <v>#REF!</v>
      </c>
      <c r="AE94" s="523" t="e">
        <f t="shared" si="9"/>
        <v>#REF!</v>
      </c>
      <c r="AF94" s="166"/>
      <c r="AG94" s="90"/>
    </row>
    <row r="95" spans="2:33" x14ac:dyDescent="0.2">
      <c r="B95" s="86"/>
      <c r="C95" s="260"/>
      <c r="D95" s="175" t="s">
        <v>141</v>
      </c>
      <c r="E95" s="175"/>
      <c r="F95" s="184"/>
      <c r="G95" s="259"/>
      <c r="H95" s="259"/>
      <c r="I95" s="259"/>
      <c r="J95" s="259"/>
      <c r="K95" s="259"/>
      <c r="L95" s="259"/>
      <c r="M95" s="259"/>
      <c r="N95" s="259"/>
      <c r="O95" s="259"/>
      <c r="P95" s="259"/>
      <c r="Q95" s="259"/>
      <c r="R95" s="259"/>
      <c r="S95" s="259"/>
      <c r="T95" s="259"/>
      <c r="U95" s="259"/>
      <c r="V95" s="259"/>
      <c r="W95" s="259"/>
      <c r="X95" s="259"/>
      <c r="Y95" s="259"/>
      <c r="Z95" s="259"/>
      <c r="AA95" s="259"/>
      <c r="AB95" s="259"/>
      <c r="AC95" s="259"/>
      <c r="AD95" s="259"/>
      <c r="AE95" s="259"/>
      <c r="AF95" s="166"/>
      <c r="AG95" s="90"/>
    </row>
    <row r="96" spans="2:33" x14ac:dyDescent="0.2">
      <c r="B96" s="86"/>
      <c r="C96" s="160"/>
      <c r="D96" s="238" t="s">
        <v>101</v>
      </c>
      <c r="E96" s="238"/>
      <c r="F96" s="162"/>
      <c r="G96" s="605" t="e">
        <f>'1'!#REF!</f>
        <v>#REF!</v>
      </c>
      <c r="H96" s="605" t="e">
        <f>'2'!#REF!</f>
        <v>#REF!</v>
      </c>
      <c r="I96" s="605" t="e">
        <f>'3'!#REF!</f>
        <v>#REF!</v>
      </c>
      <c r="J96" s="605" t="e">
        <f>'4'!#REF!</f>
        <v>#REF!</v>
      </c>
      <c r="K96" s="605" t="e">
        <f>'5'!#REF!</f>
        <v>#REF!</v>
      </c>
      <c r="L96" s="605" t="e">
        <f>'6'!#REF!</f>
        <v>#REF!</v>
      </c>
      <c r="M96" s="605" t="e">
        <f>'7'!#REF!</f>
        <v>#REF!</v>
      </c>
      <c r="N96" s="605" t="e">
        <f>'8'!#REF!</f>
        <v>#REF!</v>
      </c>
      <c r="O96" s="605" t="e">
        <f>'9'!#REF!</f>
        <v>#REF!</v>
      </c>
      <c r="P96" s="605" t="e">
        <f>'10'!#REF!</f>
        <v>#REF!</v>
      </c>
      <c r="Q96" s="605" t="e">
        <f>'11'!#REF!</f>
        <v>#REF!</v>
      </c>
      <c r="R96" s="605" t="e">
        <f>'12'!#REF!</f>
        <v>#REF!</v>
      </c>
      <c r="S96" s="605" t="e">
        <f>'13'!#REF!</f>
        <v>#REF!</v>
      </c>
      <c r="T96" s="605" t="e">
        <f>'14'!#REF!</f>
        <v>#REF!</v>
      </c>
      <c r="U96" s="605" t="e">
        <f>'15'!#REF!</f>
        <v>#REF!</v>
      </c>
      <c r="V96" s="605" t="e">
        <f>'16'!#REF!</f>
        <v>#REF!</v>
      </c>
      <c r="W96" s="605" t="e">
        <f>'17'!#REF!</f>
        <v>#REF!</v>
      </c>
      <c r="X96" s="605" t="e">
        <f>'18'!#REF!</f>
        <v>#REF!</v>
      </c>
      <c r="Y96" s="605" t="e">
        <f>'19'!#REF!</f>
        <v>#REF!</v>
      </c>
      <c r="Z96" s="605" t="e">
        <f>'20'!#REF!</f>
        <v>#REF!</v>
      </c>
      <c r="AA96" s="605" t="e">
        <f>'21'!#REF!</f>
        <v>#REF!</v>
      </c>
      <c r="AB96" s="605" t="e">
        <f>'22'!#REF!</f>
        <v>#REF!</v>
      </c>
      <c r="AC96" s="605" t="e">
        <f>'23'!#REF!</f>
        <v>#REF!</v>
      </c>
      <c r="AD96" s="605" t="e">
        <f>'24'!#REF!</f>
        <v>#REF!</v>
      </c>
      <c r="AE96" s="605" t="e">
        <f>'25'!#REF!</f>
        <v>#REF!</v>
      </c>
      <c r="AF96" s="166"/>
      <c r="AG96" s="90"/>
    </row>
    <row r="97" spans="2:33" x14ac:dyDescent="0.2">
      <c r="B97" s="86"/>
      <c r="C97" s="160"/>
      <c r="D97" s="161" t="s">
        <v>73</v>
      </c>
      <c r="E97" s="161"/>
      <c r="F97" s="162"/>
      <c r="G97" s="605" t="e">
        <f>'1'!#REF!</f>
        <v>#REF!</v>
      </c>
      <c r="H97" s="605" t="e">
        <f>'2'!#REF!</f>
        <v>#REF!</v>
      </c>
      <c r="I97" s="605" t="e">
        <f>'3'!#REF!</f>
        <v>#REF!</v>
      </c>
      <c r="J97" s="605" t="e">
        <f>'4'!#REF!</f>
        <v>#REF!</v>
      </c>
      <c r="K97" s="605" t="e">
        <f>'5'!#REF!</f>
        <v>#REF!</v>
      </c>
      <c r="L97" s="605" t="e">
        <f>'6'!#REF!</f>
        <v>#REF!</v>
      </c>
      <c r="M97" s="605" t="e">
        <f>'7'!#REF!</f>
        <v>#REF!</v>
      </c>
      <c r="N97" s="605" t="e">
        <f>'8'!#REF!</f>
        <v>#REF!</v>
      </c>
      <c r="O97" s="605" t="e">
        <f>'9'!#REF!</f>
        <v>#REF!</v>
      </c>
      <c r="P97" s="605" t="e">
        <f>'10'!#REF!</f>
        <v>#REF!</v>
      </c>
      <c r="Q97" s="605" t="e">
        <f>'11'!#REF!</f>
        <v>#REF!</v>
      </c>
      <c r="R97" s="605" t="e">
        <f>'12'!#REF!</f>
        <v>#REF!</v>
      </c>
      <c r="S97" s="605" t="e">
        <f>'13'!#REF!</f>
        <v>#REF!</v>
      </c>
      <c r="T97" s="605" t="e">
        <f>'14'!#REF!</f>
        <v>#REF!</v>
      </c>
      <c r="U97" s="605" t="e">
        <f>'15'!#REF!</f>
        <v>#REF!</v>
      </c>
      <c r="V97" s="605" t="e">
        <f>'16'!#REF!</f>
        <v>#REF!</v>
      </c>
      <c r="W97" s="605" t="e">
        <f>'17'!#REF!</f>
        <v>#REF!</v>
      </c>
      <c r="X97" s="605" t="e">
        <f>'18'!#REF!</f>
        <v>#REF!</v>
      </c>
      <c r="Y97" s="605" t="e">
        <f>'19'!#REF!</f>
        <v>#REF!</v>
      </c>
      <c r="Z97" s="605" t="e">
        <f>'20'!#REF!</f>
        <v>#REF!</v>
      </c>
      <c r="AA97" s="605" t="e">
        <f>'21'!#REF!</f>
        <v>#REF!</v>
      </c>
      <c r="AB97" s="605" t="e">
        <f>'22'!#REF!</f>
        <v>#REF!</v>
      </c>
      <c r="AC97" s="605" t="e">
        <f>'23'!#REF!</f>
        <v>#REF!</v>
      </c>
      <c r="AD97" s="605" t="e">
        <f>'24'!#REF!</f>
        <v>#REF!</v>
      </c>
      <c r="AE97" s="605" t="e">
        <f>'25'!#REF!</f>
        <v>#REF!</v>
      </c>
      <c r="AF97" s="166"/>
      <c r="AG97" s="90"/>
    </row>
    <row r="98" spans="2:33" x14ac:dyDescent="0.2">
      <c r="B98" s="86"/>
      <c r="C98" s="160"/>
      <c r="D98" s="161" t="s">
        <v>74</v>
      </c>
      <c r="E98" s="161"/>
      <c r="F98" s="162"/>
      <c r="G98" s="605" t="e">
        <f>'1'!#REF!</f>
        <v>#REF!</v>
      </c>
      <c r="H98" s="605" t="e">
        <f>'2'!#REF!</f>
        <v>#REF!</v>
      </c>
      <c r="I98" s="605" t="e">
        <f>'3'!#REF!</f>
        <v>#REF!</v>
      </c>
      <c r="J98" s="605" t="e">
        <f>'4'!#REF!</f>
        <v>#REF!</v>
      </c>
      <c r="K98" s="605" t="e">
        <f>'5'!#REF!</f>
        <v>#REF!</v>
      </c>
      <c r="L98" s="605" t="e">
        <f>'6'!#REF!</f>
        <v>#REF!</v>
      </c>
      <c r="M98" s="605" t="e">
        <f>'7'!#REF!</f>
        <v>#REF!</v>
      </c>
      <c r="N98" s="605" t="e">
        <f>'8'!#REF!</f>
        <v>#REF!</v>
      </c>
      <c r="O98" s="605" t="e">
        <f>'9'!#REF!</f>
        <v>#REF!</v>
      </c>
      <c r="P98" s="605" t="e">
        <f>'10'!#REF!</f>
        <v>#REF!</v>
      </c>
      <c r="Q98" s="605" t="e">
        <f>'11'!#REF!</f>
        <v>#REF!</v>
      </c>
      <c r="R98" s="605" t="e">
        <f>'12'!#REF!</f>
        <v>#REF!</v>
      </c>
      <c r="S98" s="605" t="e">
        <f>'13'!#REF!</f>
        <v>#REF!</v>
      </c>
      <c r="T98" s="605" t="e">
        <f>'14'!#REF!</f>
        <v>#REF!</v>
      </c>
      <c r="U98" s="605" t="e">
        <f>'15'!#REF!</f>
        <v>#REF!</v>
      </c>
      <c r="V98" s="605" t="e">
        <f>'16'!#REF!</f>
        <v>#REF!</v>
      </c>
      <c r="W98" s="605" t="e">
        <f>'17'!#REF!</f>
        <v>#REF!</v>
      </c>
      <c r="X98" s="605" t="e">
        <f>'18'!#REF!</f>
        <v>#REF!</v>
      </c>
      <c r="Y98" s="605" t="e">
        <f>'19'!#REF!</f>
        <v>#REF!</v>
      </c>
      <c r="Z98" s="605" t="e">
        <f>'20'!#REF!</f>
        <v>#REF!</v>
      </c>
      <c r="AA98" s="605" t="e">
        <f>'21'!#REF!</f>
        <v>#REF!</v>
      </c>
      <c r="AB98" s="605" t="e">
        <f>'22'!#REF!</f>
        <v>#REF!</v>
      </c>
      <c r="AC98" s="605" t="e">
        <f>'23'!#REF!</f>
        <v>#REF!</v>
      </c>
      <c r="AD98" s="605" t="e">
        <f>'24'!#REF!</f>
        <v>#REF!</v>
      </c>
      <c r="AE98" s="605" t="e">
        <f>'25'!#REF!</f>
        <v>#REF!</v>
      </c>
      <c r="AF98" s="166"/>
      <c r="AG98" s="90"/>
    </row>
    <row r="99" spans="2:33" x14ac:dyDescent="0.2">
      <c r="B99" s="86"/>
      <c r="C99" s="160"/>
      <c r="D99" s="161" t="s">
        <v>72</v>
      </c>
      <c r="E99" s="161"/>
      <c r="F99" s="162"/>
      <c r="G99" s="605" t="e">
        <f>'1'!#REF!</f>
        <v>#REF!</v>
      </c>
      <c r="H99" s="605" t="e">
        <f>'2'!#REF!</f>
        <v>#REF!</v>
      </c>
      <c r="I99" s="605" t="e">
        <f>'3'!#REF!</f>
        <v>#REF!</v>
      </c>
      <c r="J99" s="605" t="e">
        <f>'4'!#REF!</f>
        <v>#REF!</v>
      </c>
      <c r="K99" s="605" t="e">
        <f>'5'!#REF!</f>
        <v>#REF!</v>
      </c>
      <c r="L99" s="605" t="e">
        <f>'6'!#REF!</f>
        <v>#REF!</v>
      </c>
      <c r="M99" s="605" t="e">
        <f>'7'!#REF!</f>
        <v>#REF!</v>
      </c>
      <c r="N99" s="605" t="e">
        <f>'8'!#REF!</f>
        <v>#REF!</v>
      </c>
      <c r="O99" s="605" t="e">
        <f>'9'!#REF!</f>
        <v>#REF!</v>
      </c>
      <c r="P99" s="605" t="e">
        <f>'10'!#REF!</f>
        <v>#REF!</v>
      </c>
      <c r="Q99" s="605" t="e">
        <f>'11'!#REF!</f>
        <v>#REF!</v>
      </c>
      <c r="R99" s="605" t="e">
        <f>'12'!#REF!</f>
        <v>#REF!</v>
      </c>
      <c r="S99" s="605" t="e">
        <f>'13'!#REF!</f>
        <v>#REF!</v>
      </c>
      <c r="T99" s="605" t="e">
        <f>'14'!#REF!</f>
        <v>#REF!</v>
      </c>
      <c r="U99" s="605" t="e">
        <f>'15'!#REF!</f>
        <v>#REF!</v>
      </c>
      <c r="V99" s="605" t="e">
        <f>'16'!#REF!</f>
        <v>#REF!</v>
      </c>
      <c r="W99" s="605" t="e">
        <f>'17'!#REF!</f>
        <v>#REF!</v>
      </c>
      <c r="X99" s="605" t="e">
        <f>'18'!#REF!</f>
        <v>#REF!</v>
      </c>
      <c r="Y99" s="605" t="e">
        <f>'19'!#REF!</f>
        <v>#REF!</v>
      </c>
      <c r="Z99" s="605" t="e">
        <f>'20'!#REF!</f>
        <v>#REF!</v>
      </c>
      <c r="AA99" s="605" t="e">
        <f>'21'!#REF!</f>
        <v>#REF!</v>
      </c>
      <c r="AB99" s="605" t="e">
        <f>'22'!#REF!</f>
        <v>#REF!</v>
      </c>
      <c r="AC99" s="605" t="e">
        <f>'23'!#REF!</f>
        <v>#REF!</v>
      </c>
      <c r="AD99" s="605" t="e">
        <f>'24'!#REF!</f>
        <v>#REF!</v>
      </c>
      <c r="AE99" s="605" t="e">
        <f>'25'!#REF!</f>
        <v>#REF!</v>
      </c>
      <c r="AF99" s="166"/>
      <c r="AG99" s="90"/>
    </row>
    <row r="100" spans="2:33" x14ac:dyDescent="0.2">
      <c r="B100" s="86"/>
      <c r="C100" s="160"/>
      <c r="D100" s="175"/>
      <c r="E100" s="175"/>
      <c r="F100" s="162"/>
      <c r="G100" s="523" t="e">
        <f>SUM(G96:G99)</f>
        <v>#REF!</v>
      </c>
      <c r="H100" s="523" t="e">
        <f t="shared" ref="H100:AE100" si="10">SUM(H96:H99)</f>
        <v>#REF!</v>
      </c>
      <c r="I100" s="523" t="e">
        <f t="shared" si="10"/>
        <v>#REF!</v>
      </c>
      <c r="J100" s="523" t="e">
        <f t="shared" si="10"/>
        <v>#REF!</v>
      </c>
      <c r="K100" s="523" t="e">
        <f t="shared" si="10"/>
        <v>#REF!</v>
      </c>
      <c r="L100" s="523" t="e">
        <f t="shared" si="10"/>
        <v>#REF!</v>
      </c>
      <c r="M100" s="523" t="e">
        <f t="shared" si="10"/>
        <v>#REF!</v>
      </c>
      <c r="N100" s="523" t="e">
        <f t="shared" si="10"/>
        <v>#REF!</v>
      </c>
      <c r="O100" s="523" t="e">
        <f t="shared" si="10"/>
        <v>#REF!</v>
      </c>
      <c r="P100" s="523" t="e">
        <f t="shared" si="10"/>
        <v>#REF!</v>
      </c>
      <c r="Q100" s="523" t="e">
        <f t="shared" si="10"/>
        <v>#REF!</v>
      </c>
      <c r="R100" s="523" t="e">
        <f t="shared" si="10"/>
        <v>#REF!</v>
      </c>
      <c r="S100" s="523" t="e">
        <f t="shared" si="10"/>
        <v>#REF!</v>
      </c>
      <c r="T100" s="523" t="e">
        <f t="shared" si="10"/>
        <v>#REF!</v>
      </c>
      <c r="U100" s="523" t="e">
        <f t="shared" si="10"/>
        <v>#REF!</v>
      </c>
      <c r="V100" s="523" t="e">
        <f t="shared" si="10"/>
        <v>#REF!</v>
      </c>
      <c r="W100" s="523" t="e">
        <f t="shared" si="10"/>
        <v>#REF!</v>
      </c>
      <c r="X100" s="523" t="e">
        <f t="shared" si="10"/>
        <v>#REF!</v>
      </c>
      <c r="Y100" s="523" t="e">
        <f t="shared" si="10"/>
        <v>#REF!</v>
      </c>
      <c r="Z100" s="523" t="e">
        <f t="shared" si="10"/>
        <v>#REF!</v>
      </c>
      <c r="AA100" s="523" t="e">
        <f t="shared" si="10"/>
        <v>#REF!</v>
      </c>
      <c r="AB100" s="523" t="e">
        <f t="shared" si="10"/>
        <v>#REF!</v>
      </c>
      <c r="AC100" s="523" t="e">
        <f t="shared" si="10"/>
        <v>#REF!</v>
      </c>
      <c r="AD100" s="523" t="e">
        <f t="shared" si="10"/>
        <v>#REF!</v>
      </c>
      <c r="AE100" s="523" t="e">
        <f t="shared" si="10"/>
        <v>#REF!</v>
      </c>
      <c r="AF100" s="166"/>
      <c r="AG100" s="90"/>
    </row>
    <row r="101" spans="2:33" x14ac:dyDescent="0.2">
      <c r="B101" s="86"/>
      <c r="C101" s="160"/>
      <c r="D101" s="178"/>
      <c r="E101" s="178"/>
      <c r="F101" s="206"/>
      <c r="G101" s="211"/>
      <c r="H101" s="211"/>
      <c r="I101" s="211"/>
      <c r="J101" s="211"/>
      <c r="K101" s="211"/>
      <c r="L101" s="211"/>
      <c r="M101" s="211"/>
      <c r="N101" s="211"/>
      <c r="O101" s="211"/>
      <c r="P101" s="211"/>
      <c r="Q101" s="211"/>
      <c r="R101" s="211"/>
      <c r="S101" s="211"/>
      <c r="T101" s="211"/>
      <c r="U101" s="211"/>
      <c r="V101" s="211"/>
      <c r="W101" s="211"/>
      <c r="X101" s="211"/>
      <c r="Y101" s="211"/>
      <c r="Z101" s="211"/>
      <c r="AA101" s="211"/>
      <c r="AB101" s="211"/>
      <c r="AC101" s="211"/>
      <c r="AD101" s="211"/>
      <c r="AE101" s="211"/>
      <c r="AF101" s="166"/>
      <c r="AG101" s="90"/>
    </row>
    <row r="102" spans="2:33" x14ac:dyDescent="0.2">
      <c r="B102" s="86"/>
      <c r="C102" s="181"/>
      <c r="D102" s="175" t="s">
        <v>139</v>
      </c>
      <c r="E102" s="175"/>
      <c r="F102" s="206"/>
      <c r="G102" s="523" t="e">
        <f t="shared" ref="G102:AD102" si="11">G94-G100</f>
        <v>#REF!</v>
      </c>
      <c r="H102" s="523" t="e">
        <f t="shared" si="11"/>
        <v>#REF!</v>
      </c>
      <c r="I102" s="523" t="e">
        <f t="shared" si="11"/>
        <v>#REF!</v>
      </c>
      <c r="J102" s="523" t="e">
        <f t="shared" si="11"/>
        <v>#REF!</v>
      </c>
      <c r="K102" s="523" t="e">
        <f t="shared" si="11"/>
        <v>#REF!</v>
      </c>
      <c r="L102" s="523" t="e">
        <f t="shared" si="11"/>
        <v>#REF!</v>
      </c>
      <c r="M102" s="523" t="e">
        <f t="shared" si="11"/>
        <v>#REF!</v>
      </c>
      <c r="N102" s="523" t="e">
        <f t="shared" si="11"/>
        <v>#REF!</v>
      </c>
      <c r="O102" s="523" t="e">
        <f t="shared" si="11"/>
        <v>#REF!</v>
      </c>
      <c r="P102" s="523" t="e">
        <f t="shared" si="11"/>
        <v>#REF!</v>
      </c>
      <c r="Q102" s="523" t="e">
        <f t="shared" si="11"/>
        <v>#REF!</v>
      </c>
      <c r="R102" s="523" t="e">
        <f t="shared" si="11"/>
        <v>#REF!</v>
      </c>
      <c r="S102" s="523" t="e">
        <f t="shared" si="11"/>
        <v>#REF!</v>
      </c>
      <c r="T102" s="523" t="e">
        <f t="shared" si="11"/>
        <v>#REF!</v>
      </c>
      <c r="U102" s="523" t="e">
        <f t="shared" si="11"/>
        <v>#REF!</v>
      </c>
      <c r="V102" s="523" t="e">
        <f t="shared" si="11"/>
        <v>#REF!</v>
      </c>
      <c r="W102" s="523" t="e">
        <f t="shared" si="11"/>
        <v>#REF!</v>
      </c>
      <c r="X102" s="523" t="e">
        <f t="shared" si="11"/>
        <v>#REF!</v>
      </c>
      <c r="Y102" s="523" t="e">
        <f t="shared" si="11"/>
        <v>#REF!</v>
      </c>
      <c r="Z102" s="523" t="e">
        <f t="shared" si="11"/>
        <v>#REF!</v>
      </c>
      <c r="AA102" s="523" t="e">
        <f t="shared" si="11"/>
        <v>#REF!</v>
      </c>
      <c r="AB102" s="523" t="e">
        <f t="shared" si="11"/>
        <v>#REF!</v>
      </c>
      <c r="AC102" s="523" t="e">
        <f t="shared" si="11"/>
        <v>#REF!</v>
      </c>
      <c r="AD102" s="523" t="e">
        <f t="shared" si="11"/>
        <v>#REF!</v>
      </c>
      <c r="AE102" s="523" t="e">
        <f>AE94-AE100</f>
        <v>#REF!</v>
      </c>
      <c r="AF102" s="166"/>
      <c r="AG102" s="90"/>
    </row>
    <row r="103" spans="2:33" x14ac:dyDescent="0.2">
      <c r="B103" s="86"/>
      <c r="C103" s="74"/>
      <c r="D103" s="72"/>
      <c r="E103" s="72"/>
      <c r="F103" s="75"/>
      <c r="G103" s="604"/>
      <c r="H103" s="604"/>
      <c r="I103" s="604"/>
      <c r="J103" s="604"/>
      <c r="K103" s="604"/>
      <c r="L103" s="604"/>
      <c r="M103" s="604"/>
      <c r="N103" s="604"/>
      <c r="O103" s="604"/>
      <c r="P103" s="604"/>
      <c r="Q103" s="604"/>
      <c r="R103" s="604"/>
      <c r="S103" s="604"/>
      <c r="T103" s="604"/>
      <c r="U103" s="604"/>
      <c r="V103" s="604"/>
      <c r="W103" s="604"/>
      <c r="X103" s="604"/>
      <c r="Y103" s="604"/>
      <c r="Z103" s="604"/>
      <c r="AA103" s="604"/>
      <c r="AB103" s="604"/>
      <c r="AC103" s="604"/>
      <c r="AD103" s="604"/>
      <c r="AE103" s="604"/>
      <c r="AG103" s="90"/>
    </row>
    <row r="104" spans="2:33" x14ac:dyDescent="0.2">
      <c r="B104" s="86"/>
      <c r="C104" s="87"/>
      <c r="D104" s="101"/>
      <c r="E104" s="101"/>
      <c r="F104" s="105"/>
      <c r="G104" s="142"/>
      <c r="H104" s="142"/>
      <c r="I104" s="142"/>
      <c r="J104" s="142"/>
      <c r="K104" s="142"/>
      <c r="L104" s="142"/>
      <c r="M104" s="142"/>
      <c r="N104" s="142"/>
      <c r="O104" s="142"/>
      <c r="P104" s="142"/>
      <c r="Q104" s="142"/>
      <c r="R104" s="142"/>
      <c r="S104" s="142"/>
      <c r="T104" s="142"/>
      <c r="U104" s="142"/>
      <c r="V104" s="142"/>
      <c r="W104" s="142"/>
      <c r="X104" s="142"/>
      <c r="Y104" s="142"/>
      <c r="Z104" s="142"/>
      <c r="AA104" s="142"/>
      <c r="AB104" s="142"/>
      <c r="AC104" s="142"/>
      <c r="AD104" s="142"/>
      <c r="AE104" s="142"/>
      <c r="AF104" s="87"/>
      <c r="AG104" s="90"/>
    </row>
    <row r="105" spans="2:33" x14ac:dyDescent="0.2">
      <c r="B105" s="86"/>
      <c r="C105" s="156"/>
      <c r="D105" s="277"/>
      <c r="E105" s="277"/>
      <c r="F105" s="278"/>
      <c r="G105" s="280"/>
      <c r="H105" s="280"/>
      <c r="I105" s="280"/>
      <c r="J105" s="280"/>
      <c r="K105" s="280"/>
      <c r="L105" s="280"/>
      <c r="M105" s="280"/>
      <c r="N105" s="280"/>
      <c r="O105" s="280"/>
      <c r="P105" s="280"/>
      <c r="Q105" s="280"/>
      <c r="R105" s="280"/>
      <c r="S105" s="280"/>
      <c r="T105" s="280"/>
      <c r="U105" s="280"/>
      <c r="V105" s="280"/>
      <c r="W105" s="280"/>
      <c r="X105" s="280"/>
      <c r="Y105" s="280"/>
      <c r="Z105" s="280"/>
      <c r="AA105" s="280"/>
      <c r="AB105" s="280"/>
      <c r="AC105" s="280"/>
      <c r="AD105" s="280"/>
      <c r="AE105" s="280"/>
      <c r="AF105" s="281"/>
      <c r="AG105" s="90"/>
    </row>
    <row r="106" spans="2:33" x14ac:dyDescent="0.2">
      <c r="B106" s="86"/>
      <c r="C106" s="160"/>
      <c r="D106" s="671" t="s">
        <v>102</v>
      </c>
      <c r="E106" s="175"/>
      <c r="F106" s="206"/>
      <c r="G106" s="203"/>
      <c r="H106" s="203"/>
      <c r="I106" s="203"/>
      <c r="J106" s="203"/>
      <c r="K106" s="203"/>
      <c r="L106" s="203"/>
      <c r="M106" s="203"/>
      <c r="N106" s="203"/>
      <c r="O106" s="203"/>
      <c r="P106" s="203"/>
      <c r="Q106" s="203"/>
      <c r="R106" s="203"/>
      <c r="S106" s="203"/>
      <c r="T106" s="203"/>
      <c r="U106" s="203"/>
      <c r="V106" s="203"/>
      <c r="W106" s="203"/>
      <c r="X106" s="203"/>
      <c r="Y106" s="203"/>
      <c r="Z106" s="203"/>
      <c r="AA106" s="203"/>
      <c r="AB106" s="203"/>
      <c r="AC106" s="203"/>
      <c r="AD106" s="203"/>
      <c r="AE106" s="203"/>
      <c r="AF106" s="208"/>
      <c r="AG106" s="90"/>
    </row>
    <row r="107" spans="2:33" x14ac:dyDescent="0.2">
      <c r="B107" s="86"/>
      <c r="C107" s="160"/>
      <c r="D107" s="178"/>
      <c r="E107" s="178"/>
      <c r="F107" s="206"/>
      <c r="G107" s="203"/>
      <c r="H107" s="203"/>
      <c r="I107" s="203"/>
      <c r="J107" s="203"/>
      <c r="K107" s="203"/>
      <c r="L107" s="203"/>
      <c r="M107" s="203"/>
      <c r="N107" s="203"/>
      <c r="O107" s="203"/>
      <c r="P107" s="203"/>
      <c r="Q107" s="203"/>
      <c r="R107" s="203"/>
      <c r="S107" s="203"/>
      <c r="T107" s="203"/>
      <c r="U107" s="203"/>
      <c r="V107" s="203"/>
      <c r="W107" s="203"/>
      <c r="X107" s="203"/>
      <c r="Y107" s="203"/>
      <c r="Z107" s="203"/>
      <c r="AA107" s="203"/>
      <c r="AB107" s="203"/>
      <c r="AC107" s="203"/>
      <c r="AD107" s="203"/>
      <c r="AE107" s="203"/>
      <c r="AF107" s="208"/>
      <c r="AG107" s="90"/>
    </row>
    <row r="108" spans="2:33" x14ac:dyDescent="0.2">
      <c r="B108" s="86"/>
      <c r="C108" s="160"/>
      <c r="D108" s="161" t="s">
        <v>103</v>
      </c>
      <c r="E108" s="161"/>
      <c r="F108" s="206"/>
      <c r="G108" s="605" t="e">
        <f>'1'!#REF!</f>
        <v>#REF!</v>
      </c>
      <c r="H108" s="605" t="e">
        <f>'2'!#REF!</f>
        <v>#REF!</v>
      </c>
      <c r="I108" s="605" t="e">
        <f>'3'!#REF!</f>
        <v>#REF!</v>
      </c>
      <c r="J108" s="605" t="e">
        <f>'4'!#REF!</f>
        <v>#REF!</v>
      </c>
      <c r="K108" s="605" t="e">
        <f>'5'!#REF!</f>
        <v>#REF!</v>
      </c>
      <c r="L108" s="605" t="e">
        <f>'6'!#REF!</f>
        <v>#REF!</v>
      </c>
      <c r="M108" s="605" t="e">
        <f>'7'!#REF!</f>
        <v>#REF!</v>
      </c>
      <c r="N108" s="605" t="e">
        <f>'8'!#REF!</f>
        <v>#REF!</v>
      </c>
      <c r="O108" s="605" t="e">
        <f>'9'!#REF!</f>
        <v>#REF!</v>
      </c>
      <c r="P108" s="605" t="e">
        <f>'10'!#REF!</f>
        <v>#REF!</v>
      </c>
      <c r="Q108" s="605" t="e">
        <f>'11'!#REF!</f>
        <v>#REF!</v>
      </c>
      <c r="R108" s="605" t="e">
        <f>'12'!#REF!</f>
        <v>#REF!</v>
      </c>
      <c r="S108" s="605" t="e">
        <f>'13'!#REF!</f>
        <v>#REF!</v>
      </c>
      <c r="T108" s="605" t="e">
        <f>'14'!#REF!</f>
        <v>#REF!</v>
      </c>
      <c r="U108" s="605" t="e">
        <f>'15'!#REF!</f>
        <v>#REF!</v>
      </c>
      <c r="V108" s="605" t="e">
        <f>'16'!#REF!</f>
        <v>#REF!</v>
      </c>
      <c r="W108" s="605" t="e">
        <f>'17'!#REF!</f>
        <v>#REF!</v>
      </c>
      <c r="X108" s="605" t="e">
        <f>'18'!#REF!</f>
        <v>#REF!</v>
      </c>
      <c r="Y108" s="605" t="e">
        <f>'19'!#REF!</f>
        <v>#REF!</v>
      </c>
      <c r="Z108" s="605" t="e">
        <f>'20'!#REF!</f>
        <v>#REF!</v>
      </c>
      <c r="AA108" s="605" t="e">
        <f>'21'!#REF!</f>
        <v>#REF!</v>
      </c>
      <c r="AB108" s="605" t="e">
        <f>'22'!#REF!</f>
        <v>#REF!</v>
      </c>
      <c r="AC108" s="605" t="e">
        <f>'23'!#REF!</f>
        <v>#REF!</v>
      </c>
      <c r="AD108" s="605" t="e">
        <f>'24'!#REF!</f>
        <v>#REF!</v>
      </c>
      <c r="AE108" s="605" t="e">
        <f>'25'!#REF!</f>
        <v>#REF!</v>
      </c>
      <c r="AF108" s="208"/>
      <c r="AG108" s="90"/>
    </row>
    <row r="109" spans="2:33" x14ac:dyDescent="0.2">
      <c r="B109" s="86"/>
      <c r="C109" s="160"/>
      <c r="D109" s="161" t="s">
        <v>104</v>
      </c>
      <c r="E109" s="161"/>
      <c r="F109" s="206"/>
      <c r="G109" s="605" t="e">
        <f>'1'!#REF!</f>
        <v>#REF!</v>
      </c>
      <c r="H109" s="605" t="e">
        <f>'2'!#REF!</f>
        <v>#REF!</v>
      </c>
      <c r="I109" s="605" t="e">
        <f>'3'!#REF!</f>
        <v>#REF!</v>
      </c>
      <c r="J109" s="605" t="e">
        <f>'4'!#REF!</f>
        <v>#REF!</v>
      </c>
      <c r="K109" s="605" t="e">
        <f>'5'!#REF!</f>
        <v>#REF!</v>
      </c>
      <c r="L109" s="605" t="e">
        <f>'6'!#REF!</f>
        <v>#REF!</v>
      </c>
      <c r="M109" s="605" t="e">
        <f>'7'!#REF!</f>
        <v>#REF!</v>
      </c>
      <c r="N109" s="605" t="e">
        <f>'8'!#REF!</f>
        <v>#REF!</v>
      </c>
      <c r="O109" s="605" t="e">
        <f>'9'!#REF!</f>
        <v>#REF!</v>
      </c>
      <c r="P109" s="605" t="e">
        <f>'10'!#REF!</f>
        <v>#REF!</v>
      </c>
      <c r="Q109" s="605" t="e">
        <f>'11'!#REF!</f>
        <v>#REF!</v>
      </c>
      <c r="R109" s="605" t="e">
        <f>'12'!#REF!</f>
        <v>#REF!</v>
      </c>
      <c r="S109" s="605" t="e">
        <f>'13'!#REF!</f>
        <v>#REF!</v>
      </c>
      <c r="T109" s="605" t="e">
        <f>'14'!#REF!</f>
        <v>#REF!</v>
      </c>
      <c r="U109" s="605" t="e">
        <f>'15'!#REF!</f>
        <v>#REF!</v>
      </c>
      <c r="V109" s="605" t="e">
        <f>'16'!#REF!</f>
        <v>#REF!</v>
      </c>
      <c r="W109" s="605" t="e">
        <f>'17'!#REF!</f>
        <v>#REF!</v>
      </c>
      <c r="X109" s="605" t="e">
        <f>'18'!#REF!</f>
        <v>#REF!</v>
      </c>
      <c r="Y109" s="605" t="e">
        <f>'19'!#REF!</f>
        <v>#REF!</v>
      </c>
      <c r="Z109" s="605" t="e">
        <f>'20'!#REF!</f>
        <v>#REF!</v>
      </c>
      <c r="AA109" s="605" t="e">
        <f>'21'!#REF!</f>
        <v>#REF!</v>
      </c>
      <c r="AB109" s="605" t="e">
        <f>'22'!#REF!</f>
        <v>#REF!</v>
      </c>
      <c r="AC109" s="605" t="e">
        <f>'23'!#REF!</f>
        <v>#REF!</v>
      </c>
      <c r="AD109" s="605" t="e">
        <f>'24'!#REF!</f>
        <v>#REF!</v>
      </c>
      <c r="AE109" s="605" t="e">
        <f>'25'!#REF!</f>
        <v>#REF!</v>
      </c>
      <c r="AF109" s="208"/>
      <c r="AG109" s="90"/>
    </row>
    <row r="110" spans="2:33" x14ac:dyDescent="0.2">
      <c r="B110" s="86"/>
      <c r="C110" s="160"/>
      <c r="D110" s="161"/>
      <c r="E110" s="161"/>
      <c r="F110" s="206"/>
      <c r="G110" s="203"/>
      <c r="H110" s="203"/>
      <c r="I110" s="203"/>
      <c r="J110" s="203"/>
      <c r="K110" s="203"/>
      <c r="L110" s="203"/>
      <c r="M110" s="203"/>
      <c r="N110" s="203"/>
      <c r="O110" s="203"/>
      <c r="P110" s="203"/>
      <c r="Q110" s="203"/>
      <c r="R110" s="203"/>
      <c r="S110" s="203"/>
      <c r="T110" s="203"/>
      <c r="U110" s="203"/>
      <c r="V110" s="203"/>
      <c r="W110" s="203"/>
      <c r="X110" s="203"/>
      <c r="Y110" s="203"/>
      <c r="Z110" s="203"/>
      <c r="AA110" s="203"/>
      <c r="AB110" s="203"/>
      <c r="AC110" s="203"/>
      <c r="AD110" s="203"/>
      <c r="AE110" s="203"/>
      <c r="AF110" s="208"/>
      <c r="AG110" s="90"/>
    </row>
    <row r="111" spans="2:33" s="74" customFormat="1" x14ac:dyDescent="0.2">
      <c r="B111" s="102"/>
      <c r="C111" s="181"/>
      <c r="D111" s="175" t="s">
        <v>138</v>
      </c>
      <c r="E111" s="175"/>
      <c r="F111" s="184"/>
      <c r="G111" s="523" t="e">
        <f t="shared" ref="G111" si="12">G108-G109</f>
        <v>#REF!</v>
      </c>
      <c r="H111" s="523" t="e">
        <f t="shared" ref="H111:AD111" si="13">H108-H109</f>
        <v>#REF!</v>
      </c>
      <c r="I111" s="523" t="e">
        <f t="shared" si="13"/>
        <v>#REF!</v>
      </c>
      <c r="J111" s="523" t="e">
        <f t="shared" si="13"/>
        <v>#REF!</v>
      </c>
      <c r="K111" s="523" t="e">
        <f t="shared" si="13"/>
        <v>#REF!</v>
      </c>
      <c r="L111" s="523" t="e">
        <f t="shared" si="13"/>
        <v>#REF!</v>
      </c>
      <c r="M111" s="523" t="e">
        <f t="shared" si="13"/>
        <v>#REF!</v>
      </c>
      <c r="N111" s="523" t="e">
        <f t="shared" si="13"/>
        <v>#REF!</v>
      </c>
      <c r="O111" s="523" t="e">
        <f t="shared" si="13"/>
        <v>#REF!</v>
      </c>
      <c r="P111" s="523" t="e">
        <f t="shared" si="13"/>
        <v>#REF!</v>
      </c>
      <c r="Q111" s="523" t="e">
        <f t="shared" si="13"/>
        <v>#REF!</v>
      </c>
      <c r="R111" s="523" t="e">
        <f t="shared" si="13"/>
        <v>#REF!</v>
      </c>
      <c r="S111" s="523" t="e">
        <f t="shared" si="13"/>
        <v>#REF!</v>
      </c>
      <c r="T111" s="523" t="e">
        <f t="shared" si="13"/>
        <v>#REF!</v>
      </c>
      <c r="U111" s="523" t="e">
        <f t="shared" si="13"/>
        <v>#REF!</v>
      </c>
      <c r="V111" s="523" t="e">
        <f t="shared" si="13"/>
        <v>#REF!</v>
      </c>
      <c r="W111" s="523" t="e">
        <f t="shared" si="13"/>
        <v>#REF!</v>
      </c>
      <c r="X111" s="523" t="e">
        <f t="shared" si="13"/>
        <v>#REF!</v>
      </c>
      <c r="Y111" s="523" t="e">
        <f t="shared" si="13"/>
        <v>#REF!</v>
      </c>
      <c r="Z111" s="523" t="e">
        <f t="shared" si="13"/>
        <v>#REF!</v>
      </c>
      <c r="AA111" s="523" t="e">
        <f t="shared" si="13"/>
        <v>#REF!</v>
      </c>
      <c r="AB111" s="523" t="e">
        <f t="shared" si="13"/>
        <v>#REF!</v>
      </c>
      <c r="AC111" s="523" t="e">
        <f t="shared" si="13"/>
        <v>#REF!</v>
      </c>
      <c r="AD111" s="523" t="e">
        <f t="shared" si="13"/>
        <v>#REF!</v>
      </c>
      <c r="AE111" s="523" t="e">
        <f>AE108-AE109</f>
        <v>#REF!</v>
      </c>
      <c r="AF111" s="261"/>
      <c r="AG111" s="103"/>
    </row>
    <row r="112" spans="2:33" x14ac:dyDescent="0.2">
      <c r="B112" s="86"/>
      <c r="C112" s="195"/>
      <c r="D112" s="196"/>
      <c r="E112" s="196"/>
      <c r="F112" s="263"/>
      <c r="G112" s="282"/>
      <c r="H112" s="282"/>
      <c r="I112" s="282"/>
      <c r="J112" s="282"/>
      <c r="K112" s="282"/>
      <c r="L112" s="282"/>
      <c r="M112" s="282"/>
      <c r="N112" s="282"/>
      <c r="O112" s="282"/>
      <c r="P112" s="282"/>
      <c r="Q112" s="282"/>
      <c r="R112" s="282"/>
      <c r="S112" s="282"/>
      <c r="T112" s="282"/>
      <c r="U112" s="282"/>
      <c r="V112" s="282"/>
      <c r="W112" s="282"/>
      <c r="X112" s="282"/>
      <c r="Y112" s="282"/>
      <c r="Z112" s="282"/>
      <c r="AA112" s="282"/>
      <c r="AB112" s="282"/>
      <c r="AC112" s="282"/>
      <c r="AD112" s="282"/>
      <c r="AE112" s="282"/>
      <c r="AF112" s="283"/>
      <c r="AG112" s="90"/>
    </row>
    <row r="113" spans="2:33" x14ac:dyDescent="0.2">
      <c r="B113" s="86"/>
      <c r="C113" s="87"/>
      <c r="D113" s="95"/>
      <c r="E113" s="95"/>
      <c r="F113" s="105"/>
      <c r="G113" s="142"/>
      <c r="H113" s="142"/>
      <c r="I113" s="142"/>
      <c r="J113" s="142"/>
      <c r="K113" s="142"/>
      <c r="L113" s="142"/>
      <c r="M113" s="142"/>
      <c r="N113" s="142"/>
      <c r="O113" s="142"/>
      <c r="P113" s="142"/>
      <c r="Q113" s="142"/>
      <c r="R113" s="142"/>
      <c r="S113" s="142"/>
      <c r="T113" s="142"/>
      <c r="U113" s="142"/>
      <c r="V113" s="142"/>
      <c r="W113" s="142"/>
      <c r="X113" s="142"/>
      <c r="Y113" s="142"/>
      <c r="Z113" s="142"/>
      <c r="AA113" s="142"/>
      <c r="AB113" s="142"/>
      <c r="AC113" s="142"/>
      <c r="AD113" s="142"/>
      <c r="AE113" s="142"/>
      <c r="AF113" s="142"/>
      <c r="AG113" s="90"/>
    </row>
    <row r="114" spans="2:33" x14ac:dyDescent="0.2">
      <c r="B114" s="86"/>
      <c r="C114" s="156"/>
      <c r="D114" s="277"/>
      <c r="E114" s="277"/>
      <c r="F114" s="278"/>
      <c r="G114" s="279"/>
      <c r="H114" s="279"/>
      <c r="I114" s="279"/>
      <c r="J114" s="279"/>
      <c r="K114" s="279"/>
      <c r="L114" s="279"/>
      <c r="M114" s="279"/>
      <c r="N114" s="279"/>
      <c r="O114" s="279"/>
      <c r="P114" s="279"/>
      <c r="Q114" s="279"/>
      <c r="R114" s="279"/>
      <c r="S114" s="279"/>
      <c r="T114" s="279"/>
      <c r="U114" s="279"/>
      <c r="V114" s="279"/>
      <c r="W114" s="279"/>
      <c r="X114" s="279"/>
      <c r="Y114" s="279"/>
      <c r="Z114" s="279"/>
      <c r="AA114" s="279"/>
      <c r="AB114" s="279"/>
      <c r="AC114" s="279"/>
      <c r="AD114" s="279"/>
      <c r="AE114" s="279"/>
      <c r="AF114" s="201"/>
      <c r="AG114" s="90"/>
    </row>
    <row r="115" spans="2:33" x14ac:dyDescent="0.2">
      <c r="B115" s="86"/>
      <c r="C115" s="181"/>
      <c r="D115" s="671" t="s">
        <v>142</v>
      </c>
      <c r="E115" s="175"/>
      <c r="F115" s="206"/>
      <c r="G115" s="523" t="e">
        <f t="shared" ref="G115:AE115" si="14">G102+G111</f>
        <v>#REF!</v>
      </c>
      <c r="H115" s="523" t="e">
        <f t="shared" si="14"/>
        <v>#REF!</v>
      </c>
      <c r="I115" s="523" t="e">
        <f t="shared" si="14"/>
        <v>#REF!</v>
      </c>
      <c r="J115" s="523" t="e">
        <f t="shared" si="14"/>
        <v>#REF!</v>
      </c>
      <c r="K115" s="523" t="e">
        <f t="shared" si="14"/>
        <v>#REF!</v>
      </c>
      <c r="L115" s="523" t="e">
        <f t="shared" si="14"/>
        <v>#REF!</v>
      </c>
      <c r="M115" s="523" t="e">
        <f t="shared" si="14"/>
        <v>#REF!</v>
      </c>
      <c r="N115" s="523" t="e">
        <f t="shared" si="14"/>
        <v>#REF!</v>
      </c>
      <c r="O115" s="523" t="e">
        <f t="shared" si="14"/>
        <v>#REF!</v>
      </c>
      <c r="P115" s="523" t="e">
        <f t="shared" si="14"/>
        <v>#REF!</v>
      </c>
      <c r="Q115" s="523" t="e">
        <f t="shared" si="14"/>
        <v>#REF!</v>
      </c>
      <c r="R115" s="523" t="e">
        <f t="shared" si="14"/>
        <v>#REF!</v>
      </c>
      <c r="S115" s="523" t="e">
        <f t="shared" si="14"/>
        <v>#REF!</v>
      </c>
      <c r="T115" s="523" t="e">
        <f t="shared" si="14"/>
        <v>#REF!</v>
      </c>
      <c r="U115" s="523" t="e">
        <f t="shared" si="14"/>
        <v>#REF!</v>
      </c>
      <c r="V115" s="523" t="e">
        <f t="shared" si="14"/>
        <v>#REF!</v>
      </c>
      <c r="W115" s="523" t="e">
        <f t="shared" si="14"/>
        <v>#REF!</v>
      </c>
      <c r="X115" s="523" t="e">
        <f t="shared" si="14"/>
        <v>#REF!</v>
      </c>
      <c r="Y115" s="523" t="e">
        <f t="shared" si="14"/>
        <v>#REF!</v>
      </c>
      <c r="Z115" s="523" t="e">
        <f t="shared" si="14"/>
        <v>#REF!</v>
      </c>
      <c r="AA115" s="523" t="e">
        <f t="shared" si="14"/>
        <v>#REF!</v>
      </c>
      <c r="AB115" s="523" t="e">
        <f t="shared" si="14"/>
        <v>#REF!</v>
      </c>
      <c r="AC115" s="523" t="e">
        <f t="shared" si="14"/>
        <v>#REF!</v>
      </c>
      <c r="AD115" s="523" t="e">
        <f t="shared" si="14"/>
        <v>#REF!</v>
      </c>
      <c r="AE115" s="523" t="e">
        <f t="shared" si="14"/>
        <v>#REF!</v>
      </c>
      <c r="AF115" s="166"/>
      <c r="AG115" s="90"/>
    </row>
    <row r="116" spans="2:33" s="553" customFormat="1" x14ac:dyDescent="0.2">
      <c r="B116" s="627"/>
      <c r="C116" s="628"/>
      <c r="D116" s="554" t="s">
        <v>158</v>
      </c>
      <c r="E116" s="554"/>
      <c r="F116" s="624"/>
      <c r="G116" s="629" t="e">
        <f t="shared" ref="G116:AE116" si="15">G115/(G94+G108)</f>
        <v>#REF!</v>
      </c>
      <c r="H116" s="629" t="e">
        <f t="shared" si="15"/>
        <v>#REF!</v>
      </c>
      <c r="I116" s="629" t="e">
        <f t="shared" si="15"/>
        <v>#REF!</v>
      </c>
      <c r="J116" s="629" t="e">
        <f t="shared" si="15"/>
        <v>#REF!</v>
      </c>
      <c r="K116" s="629" t="e">
        <f t="shared" si="15"/>
        <v>#REF!</v>
      </c>
      <c r="L116" s="629" t="e">
        <f t="shared" si="15"/>
        <v>#REF!</v>
      </c>
      <c r="M116" s="629" t="e">
        <f t="shared" si="15"/>
        <v>#REF!</v>
      </c>
      <c r="N116" s="629" t="e">
        <f t="shared" si="15"/>
        <v>#REF!</v>
      </c>
      <c r="O116" s="629" t="e">
        <f t="shared" si="15"/>
        <v>#REF!</v>
      </c>
      <c r="P116" s="629" t="e">
        <f t="shared" si="15"/>
        <v>#REF!</v>
      </c>
      <c r="Q116" s="629" t="e">
        <f t="shared" si="15"/>
        <v>#REF!</v>
      </c>
      <c r="R116" s="629" t="e">
        <f t="shared" si="15"/>
        <v>#REF!</v>
      </c>
      <c r="S116" s="629" t="e">
        <f t="shared" si="15"/>
        <v>#REF!</v>
      </c>
      <c r="T116" s="629" t="e">
        <f t="shared" si="15"/>
        <v>#REF!</v>
      </c>
      <c r="U116" s="629" t="e">
        <f t="shared" si="15"/>
        <v>#REF!</v>
      </c>
      <c r="V116" s="629" t="e">
        <f t="shared" si="15"/>
        <v>#REF!</v>
      </c>
      <c r="W116" s="629" t="e">
        <f t="shared" si="15"/>
        <v>#REF!</v>
      </c>
      <c r="X116" s="629" t="e">
        <f t="shared" si="15"/>
        <v>#REF!</v>
      </c>
      <c r="Y116" s="629" t="e">
        <f t="shared" si="15"/>
        <v>#REF!</v>
      </c>
      <c r="Z116" s="629" t="e">
        <f t="shared" si="15"/>
        <v>#REF!</v>
      </c>
      <c r="AA116" s="629" t="e">
        <f t="shared" si="15"/>
        <v>#REF!</v>
      </c>
      <c r="AB116" s="629" t="e">
        <f t="shared" si="15"/>
        <v>#REF!</v>
      </c>
      <c r="AC116" s="629" t="e">
        <f t="shared" si="15"/>
        <v>#REF!</v>
      </c>
      <c r="AD116" s="629" t="e">
        <f t="shared" si="15"/>
        <v>#REF!</v>
      </c>
      <c r="AE116" s="629" t="e">
        <f t="shared" si="15"/>
        <v>#REF!</v>
      </c>
      <c r="AF116" s="630"/>
      <c r="AG116" s="625"/>
    </row>
    <row r="117" spans="2:33" x14ac:dyDescent="0.2">
      <c r="B117" s="86"/>
      <c r="C117" s="195"/>
      <c r="D117" s="262"/>
      <c r="E117" s="262"/>
      <c r="F117" s="263"/>
      <c r="G117" s="264"/>
      <c r="H117" s="264"/>
      <c r="I117" s="264"/>
      <c r="J117" s="264"/>
      <c r="K117" s="264"/>
      <c r="L117" s="264"/>
      <c r="M117" s="264"/>
      <c r="N117" s="264"/>
      <c r="O117" s="264"/>
      <c r="P117" s="264"/>
      <c r="Q117" s="264"/>
      <c r="R117" s="264"/>
      <c r="S117" s="264"/>
      <c r="T117" s="264"/>
      <c r="U117" s="264"/>
      <c r="V117" s="264"/>
      <c r="W117" s="264"/>
      <c r="X117" s="264"/>
      <c r="Y117" s="264"/>
      <c r="Z117" s="264"/>
      <c r="AA117" s="264"/>
      <c r="AB117" s="264"/>
      <c r="AC117" s="264"/>
      <c r="AD117" s="264"/>
      <c r="AE117" s="312"/>
      <c r="AF117" s="197"/>
      <c r="AG117" s="90"/>
    </row>
    <row r="118" spans="2:33" x14ac:dyDescent="0.2">
      <c r="B118" s="86"/>
      <c r="C118" s="87"/>
      <c r="D118" s="101"/>
      <c r="E118" s="101"/>
      <c r="F118" s="105"/>
      <c r="G118" s="141"/>
      <c r="H118" s="141"/>
      <c r="I118" s="141"/>
      <c r="J118" s="141"/>
      <c r="K118" s="141"/>
      <c r="L118" s="141"/>
      <c r="M118" s="141"/>
      <c r="N118" s="141"/>
      <c r="O118" s="141"/>
      <c r="P118" s="141"/>
      <c r="Q118" s="141"/>
      <c r="R118" s="141"/>
      <c r="S118" s="141"/>
      <c r="T118" s="141"/>
      <c r="U118" s="141"/>
      <c r="V118" s="141"/>
      <c r="W118" s="141"/>
      <c r="X118" s="141"/>
      <c r="Y118" s="141"/>
      <c r="Z118" s="141"/>
      <c r="AA118" s="141"/>
      <c r="AB118" s="141"/>
      <c r="AC118" s="141"/>
      <c r="AD118" s="141"/>
      <c r="AE118" s="141"/>
      <c r="AF118" s="87"/>
      <c r="AG118" s="90"/>
    </row>
    <row r="119" spans="2:33" x14ac:dyDescent="0.2">
      <c r="B119" s="111"/>
      <c r="C119" s="112"/>
      <c r="D119" s="123"/>
      <c r="E119" s="123"/>
      <c r="F119" s="112"/>
      <c r="G119" s="112"/>
      <c r="H119" s="112"/>
      <c r="I119" s="112"/>
      <c r="J119" s="112"/>
      <c r="K119" s="112"/>
      <c r="L119" s="112"/>
      <c r="M119" s="112"/>
      <c r="N119" s="112"/>
      <c r="O119" s="112"/>
      <c r="P119" s="112"/>
      <c r="Q119" s="112"/>
      <c r="R119" s="112"/>
      <c r="S119" s="112"/>
      <c r="T119" s="112"/>
      <c r="U119" s="112"/>
      <c r="V119" s="112"/>
      <c r="W119" s="112"/>
      <c r="X119" s="112"/>
      <c r="Y119" s="112"/>
      <c r="Z119" s="112"/>
      <c r="AA119" s="112"/>
      <c r="AB119" s="112"/>
      <c r="AC119" s="112"/>
      <c r="AD119" s="112"/>
      <c r="AE119" s="112"/>
      <c r="AF119" s="565" t="s">
        <v>186</v>
      </c>
      <c r="AG119" s="114"/>
    </row>
    <row r="120" spans="2:33" x14ac:dyDescent="0.2">
      <c r="D120" s="69"/>
      <c r="E120" s="69"/>
    </row>
    <row r="121" spans="2:33" x14ac:dyDescent="0.2">
      <c r="D121" s="69"/>
      <c r="E121" s="69"/>
    </row>
    <row r="122" spans="2:33" x14ac:dyDescent="0.2">
      <c r="D122" s="69"/>
      <c r="E122" s="69"/>
    </row>
    <row r="123" spans="2:33" x14ac:dyDescent="0.2">
      <c r="D123" s="69"/>
      <c r="E123" s="69"/>
    </row>
    <row r="124" spans="2:33" x14ac:dyDescent="0.2">
      <c r="D124" s="69"/>
      <c r="E124" s="69"/>
    </row>
    <row r="125" spans="2:33" x14ac:dyDescent="0.2">
      <c r="D125" s="69"/>
      <c r="E125" s="69"/>
    </row>
    <row r="126" spans="2:33" x14ac:dyDescent="0.2">
      <c r="D126" s="69"/>
      <c r="E126" s="69"/>
    </row>
    <row r="127" spans="2:33" x14ac:dyDescent="0.2">
      <c r="D127" s="69"/>
      <c r="E127" s="69"/>
    </row>
    <row r="128" spans="2:33" x14ac:dyDescent="0.2">
      <c r="D128" s="69"/>
      <c r="E128" s="69"/>
    </row>
    <row r="129" spans="4:5" x14ac:dyDescent="0.2">
      <c r="D129" s="69"/>
      <c r="E129" s="69"/>
    </row>
    <row r="130" spans="4:5" x14ac:dyDescent="0.2">
      <c r="D130" s="69"/>
      <c r="E130" s="69"/>
    </row>
  </sheetData>
  <mergeCells count="3">
    <mergeCell ref="D54:E54"/>
    <mergeCell ref="D55:E55"/>
    <mergeCell ref="D56:E56"/>
  </mergeCells>
  <pageMargins left="0.74803149606299213" right="0.74803149606299213" top="0.98425196850393704" bottom="0.98425196850393704" header="0.51181102362204722" footer="0.51181102362204722"/>
  <pageSetup paperSize="9" scale="40" orientation="landscape" r:id="rId1"/>
  <headerFooter alignWithMargins="0">
    <oddFooter>&amp;L&amp;D&amp;Rpagina &amp;P</oddFooter>
  </headerFooter>
  <rowBreaks count="2" manualBreakCount="2">
    <brk id="77" min="1" max="32" man="1"/>
    <brk id="78" max="16383" man="1"/>
  </rowBreaks>
  <colBreaks count="1" manualBreakCount="1">
    <brk id="1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I281"/>
  <sheetViews>
    <sheetView showGridLines="0" zoomScale="85" zoomScaleNormal="85" zoomScaleSheetLayoutView="85" workbookViewId="0">
      <pane ySplit="8" topLeftCell="A261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31" width="10.7109375" style="67" customWidth="1"/>
    <col min="32" max="34" width="2.7109375" style="67" customWidth="1"/>
    <col min="35" max="35" width="12.5703125" style="67" bestFit="1" customWidth="1"/>
    <col min="36" max="16384" width="9.140625" style="67"/>
  </cols>
  <sheetData>
    <row r="1" spans="2:33" ht="12.75" customHeight="1" x14ac:dyDescent="0.2"/>
    <row r="2" spans="2:33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5"/>
    </row>
    <row r="3" spans="2:33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89"/>
      <c r="Y3" s="89"/>
      <c r="Z3" s="89"/>
      <c r="AA3" s="89"/>
      <c r="AB3" s="89"/>
      <c r="AC3" s="89"/>
      <c r="AD3" s="89"/>
      <c r="AE3" s="89"/>
      <c r="AF3" s="89"/>
      <c r="AG3" s="90"/>
    </row>
    <row r="4" spans="2:33" s="148" customFormat="1" ht="18.75" x14ac:dyDescent="0.3">
      <c r="B4" s="143"/>
      <c r="C4" s="145" t="str">
        <f>"BEKOSTIGINGSGEGEVENS "&amp;tabpers!K2</f>
        <v>BEKOSTIGINGSGEGEVENS 2014/15</v>
      </c>
      <c r="D4" s="145"/>
      <c r="E4" s="145"/>
      <c r="F4" s="145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  <c r="Z4" s="146"/>
      <c r="AA4" s="146"/>
      <c r="AB4" s="146"/>
      <c r="AC4" s="146"/>
      <c r="AD4" s="146"/>
      <c r="AE4" s="146"/>
      <c r="AF4" s="146"/>
      <c r="AG4" s="147"/>
    </row>
    <row r="5" spans="2:33" s="154" customFormat="1" x14ac:dyDescent="0.2">
      <c r="B5" s="149"/>
      <c r="C5" s="150"/>
      <c r="D5" s="150"/>
      <c r="E5" s="150"/>
      <c r="F5" s="150"/>
      <c r="G5" s="152"/>
      <c r="H5" s="152"/>
      <c r="I5" s="152"/>
      <c r="J5" s="152"/>
      <c r="K5" s="152"/>
      <c r="L5" s="152"/>
      <c r="M5" s="152"/>
      <c r="N5" s="152"/>
      <c r="O5" s="152"/>
      <c r="P5" s="152"/>
      <c r="Q5" s="152"/>
      <c r="R5" s="152"/>
      <c r="S5" s="152"/>
      <c r="T5" s="152"/>
      <c r="U5" s="152"/>
      <c r="V5" s="152"/>
      <c r="W5" s="152"/>
      <c r="X5" s="152"/>
      <c r="Y5" s="152"/>
      <c r="Z5" s="152"/>
      <c r="AA5" s="152"/>
      <c r="AB5" s="152"/>
      <c r="AC5" s="152"/>
      <c r="AD5" s="152"/>
      <c r="AE5" s="152"/>
      <c r="AF5" s="152"/>
      <c r="AG5" s="153"/>
    </row>
    <row r="6" spans="2:33" s="154" customFormat="1" x14ac:dyDescent="0.2">
      <c r="B6" s="149"/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  <c r="Z6" s="150"/>
      <c r="AA6" s="150"/>
      <c r="AB6" s="150"/>
      <c r="AC6" s="150"/>
      <c r="AD6" s="150"/>
      <c r="AE6" s="150"/>
      <c r="AF6" s="152"/>
      <c r="AG6" s="153"/>
    </row>
    <row r="7" spans="2:33" s="154" customFormat="1" x14ac:dyDescent="0.2">
      <c r="B7" s="149"/>
      <c r="C7" s="150"/>
      <c r="D7" s="151"/>
      <c r="E7" s="151" t="s">
        <v>258</v>
      </c>
      <c r="F7" s="151"/>
      <c r="G7" s="155" t="str">
        <f>'1'!G14</f>
        <v>11AA</v>
      </c>
      <c r="H7" s="155" t="e">
        <f>'2'!#REF!</f>
        <v>#REF!</v>
      </c>
      <c r="I7" s="155" t="e">
        <f>'3'!#REF!</f>
        <v>#REF!</v>
      </c>
      <c r="J7" s="155" t="e">
        <f>'4'!#REF!</f>
        <v>#REF!</v>
      </c>
      <c r="K7" s="155" t="e">
        <f>'5'!#REF!</f>
        <v>#REF!</v>
      </c>
      <c r="L7" s="155" t="e">
        <f>'6'!#REF!</f>
        <v>#REF!</v>
      </c>
      <c r="M7" s="155" t="e">
        <f>'7'!#REF!</f>
        <v>#REF!</v>
      </c>
      <c r="N7" s="155" t="e">
        <f>'8'!#REF!</f>
        <v>#REF!</v>
      </c>
      <c r="O7" s="155" t="e">
        <f>'9'!#REF!</f>
        <v>#REF!</v>
      </c>
      <c r="P7" s="155" t="e">
        <f>'10'!#REF!</f>
        <v>#REF!</v>
      </c>
      <c r="Q7" s="155" t="e">
        <f>'11'!#REF!</f>
        <v>#REF!</v>
      </c>
      <c r="R7" s="155" t="e">
        <f>'12'!#REF!</f>
        <v>#REF!</v>
      </c>
      <c r="S7" s="155" t="e">
        <f>'13'!#REF!</f>
        <v>#REF!</v>
      </c>
      <c r="T7" s="155" t="e">
        <f>'14'!#REF!</f>
        <v>#REF!</v>
      </c>
      <c r="U7" s="155" t="e">
        <f>'15'!#REF!</f>
        <v>#REF!</v>
      </c>
      <c r="V7" s="155" t="e">
        <f>'16'!#REF!</f>
        <v>#REF!</v>
      </c>
      <c r="W7" s="155" t="e">
        <f>'17'!#REF!</f>
        <v>#REF!</v>
      </c>
      <c r="X7" s="155" t="e">
        <f>'18'!#REF!</f>
        <v>#REF!</v>
      </c>
      <c r="Y7" s="155" t="e">
        <f>'19'!#REF!</f>
        <v>#REF!</v>
      </c>
      <c r="Z7" s="155" t="e">
        <f>'20'!#REF!</f>
        <v>#REF!</v>
      </c>
      <c r="AA7" s="155" t="e">
        <f>'21'!#REF!</f>
        <v>#REF!</v>
      </c>
      <c r="AB7" s="155" t="e">
        <f>'22'!#REF!</f>
        <v>#REF!</v>
      </c>
      <c r="AC7" s="155" t="e">
        <f>'23'!#REF!</f>
        <v>#REF!</v>
      </c>
      <c r="AD7" s="155" t="e">
        <f>'24'!#REF!</f>
        <v>#REF!</v>
      </c>
      <c r="AE7" s="155" t="e">
        <f>'25'!#REF!</f>
        <v>#REF!</v>
      </c>
      <c r="AF7" s="155"/>
      <c r="AG7" s="153"/>
    </row>
    <row r="8" spans="2:33" x14ac:dyDescent="0.2">
      <c r="B8" s="86"/>
      <c r="C8" s="87"/>
      <c r="D8" s="88"/>
      <c r="E8" s="88"/>
      <c r="F8" s="88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  <c r="U8" s="89"/>
      <c r="V8" s="89"/>
      <c r="W8" s="89"/>
      <c r="X8" s="89"/>
      <c r="Y8" s="89"/>
      <c r="Z8" s="89"/>
      <c r="AA8" s="89"/>
      <c r="AB8" s="89"/>
      <c r="AC8" s="89"/>
      <c r="AD8" s="89"/>
      <c r="AE8" s="89"/>
      <c r="AF8" s="89"/>
      <c r="AG8" s="90"/>
    </row>
    <row r="9" spans="2:33" x14ac:dyDescent="0.2">
      <c r="B9" s="86"/>
      <c r="C9" s="87"/>
      <c r="D9" s="88"/>
      <c r="E9" s="88"/>
      <c r="F9" s="88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  <c r="X9" s="89"/>
      <c r="Y9" s="89"/>
      <c r="Z9" s="89"/>
      <c r="AA9" s="89"/>
      <c r="AB9" s="89"/>
      <c r="AC9" s="89"/>
      <c r="AD9" s="89"/>
      <c r="AE9" s="89"/>
      <c r="AF9" s="89"/>
      <c r="AG9" s="90"/>
    </row>
    <row r="10" spans="2:33" x14ac:dyDescent="0.2">
      <c r="B10" s="86"/>
      <c r="C10" s="156"/>
      <c r="D10" s="157"/>
      <c r="E10" s="157"/>
      <c r="F10" s="157"/>
      <c r="G10" s="200"/>
      <c r="H10" s="200"/>
      <c r="I10" s="304"/>
      <c r="J10" s="304"/>
      <c r="K10" s="304"/>
      <c r="L10" s="304"/>
      <c r="M10" s="304"/>
      <c r="N10" s="304"/>
      <c r="O10" s="304"/>
      <c r="P10" s="304"/>
      <c r="Q10" s="304"/>
      <c r="R10" s="304"/>
      <c r="S10" s="304"/>
      <c r="T10" s="304"/>
      <c r="U10" s="304"/>
      <c r="V10" s="304"/>
      <c r="W10" s="304"/>
      <c r="X10" s="304"/>
      <c r="Y10" s="304"/>
      <c r="Z10" s="304"/>
      <c r="AA10" s="304"/>
      <c r="AB10" s="304"/>
      <c r="AC10" s="304"/>
      <c r="AD10" s="304"/>
      <c r="AE10" s="304"/>
      <c r="AF10" s="201"/>
      <c r="AG10" s="90"/>
    </row>
    <row r="11" spans="2:33" x14ac:dyDescent="0.2">
      <c r="B11" s="86"/>
      <c r="C11" s="160"/>
      <c r="D11" s="265" t="s">
        <v>89</v>
      </c>
      <c r="E11" s="265"/>
      <c r="F11" s="167"/>
      <c r="G11" s="433">
        <f>'1'!G18</f>
        <v>40.630000000000003</v>
      </c>
      <c r="H11" s="433">
        <f>'2'!G18</f>
        <v>0</v>
      </c>
      <c r="I11" s="433">
        <f>'3'!G18</f>
        <v>0</v>
      </c>
      <c r="J11" s="433">
        <f>'4'!G18</f>
        <v>40.630000000000003</v>
      </c>
      <c r="K11" s="433">
        <f>'5'!G18</f>
        <v>40.630000000000003</v>
      </c>
      <c r="L11" s="433">
        <f>'6'!G18</f>
        <v>40.630000000000003</v>
      </c>
      <c r="M11" s="433">
        <f>'7'!G18</f>
        <v>40.630000000000003</v>
      </c>
      <c r="N11" s="433">
        <f>'8'!G18</f>
        <v>40.630000000000003</v>
      </c>
      <c r="O11" s="433">
        <f>'9'!G18</f>
        <v>40.630000000000003</v>
      </c>
      <c r="P11" s="433">
        <f>'10'!G18</f>
        <v>40.630000000000003</v>
      </c>
      <c r="Q11" s="433">
        <f>'11'!G18</f>
        <v>40.630000000000003</v>
      </c>
      <c r="R11" s="433">
        <f>'12'!G18</f>
        <v>40.630000000000003</v>
      </c>
      <c r="S11" s="433">
        <f>'13'!G18</f>
        <v>40.630000000000003</v>
      </c>
      <c r="T11" s="433">
        <f>'14'!G18</f>
        <v>40.630000000000003</v>
      </c>
      <c r="U11" s="433">
        <f>'15'!G18</f>
        <v>40.630000000000003</v>
      </c>
      <c r="V11" s="433">
        <f>'16'!G18</f>
        <v>40.630000000000003</v>
      </c>
      <c r="W11" s="433">
        <f>'17'!G18</f>
        <v>40.630000000000003</v>
      </c>
      <c r="X11" s="433">
        <f>'18'!G18</f>
        <v>40.630000000000003</v>
      </c>
      <c r="Y11" s="433">
        <f>'19'!G18</f>
        <v>40.630000000000003</v>
      </c>
      <c r="Z11" s="433">
        <f>'20'!G18</f>
        <v>40.630000000000003</v>
      </c>
      <c r="AA11" s="433">
        <f>'21'!G18</f>
        <v>40.630000000000003</v>
      </c>
      <c r="AB11" s="433">
        <f>'22'!G18</f>
        <v>40.630000000000003</v>
      </c>
      <c r="AC11" s="433">
        <f>'23'!G18</f>
        <v>40.630000000000003</v>
      </c>
      <c r="AD11" s="433">
        <f>'24'!G18</f>
        <v>40.630000000000003</v>
      </c>
      <c r="AE11" s="433">
        <f>'25'!G18</f>
        <v>40.630000000000003</v>
      </c>
      <c r="AF11" s="168"/>
      <c r="AG11" s="90"/>
    </row>
    <row r="12" spans="2:33" x14ac:dyDescent="0.2">
      <c r="B12" s="86"/>
      <c r="C12" s="160"/>
      <c r="D12" s="167"/>
      <c r="E12" s="167"/>
      <c r="F12" s="167"/>
      <c r="G12" s="169"/>
      <c r="H12" s="169"/>
      <c r="I12" s="168"/>
      <c r="J12" s="168"/>
      <c r="K12" s="168"/>
      <c r="L12" s="168"/>
      <c r="M12" s="168"/>
      <c r="N12" s="168"/>
      <c r="O12" s="168"/>
      <c r="P12" s="168"/>
      <c r="Q12" s="168"/>
      <c r="R12" s="168"/>
      <c r="S12" s="168"/>
      <c r="T12" s="168"/>
      <c r="U12" s="168"/>
      <c r="V12" s="168"/>
      <c r="W12" s="168"/>
      <c r="X12" s="168"/>
      <c r="Y12" s="168"/>
      <c r="Z12" s="168"/>
      <c r="AA12" s="168"/>
      <c r="AB12" s="168"/>
      <c r="AC12" s="168"/>
      <c r="AD12" s="168"/>
      <c r="AE12" s="168"/>
      <c r="AF12" s="168"/>
      <c r="AG12" s="90"/>
    </row>
    <row r="13" spans="2:33" x14ac:dyDescent="0.2">
      <c r="B13" s="86"/>
      <c r="C13" s="87"/>
      <c r="D13" s="87"/>
      <c r="E13" s="87"/>
      <c r="F13" s="87"/>
      <c r="G13" s="89"/>
      <c r="H13" s="89"/>
      <c r="I13" s="89"/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  <c r="AD13" s="89"/>
      <c r="AE13" s="89"/>
      <c r="AF13" s="89"/>
      <c r="AG13" s="90"/>
    </row>
    <row r="14" spans="2:33" x14ac:dyDescent="0.2">
      <c r="B14" s="86"/>
      <c r="C14" s="156"/>
      <c r="D14" s="157"/>
      <c r="E14" s="157"/>
      <c r="F14" s="157"/>
      <c r="G14" s="158"/>
      <c r="H14" s="158"/>
      <c r="I14" s="159"/>
      <c r="J14" s="159"/>
      <c r="K14" s="159"/>
      <c r="L14" s="159"/>
      <c r="M14" s="159"/>
      <c r="N14" s="159"/>
      <c r="O14" s="159"/>
      <c r="P14" s="159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90"/>
    </row>
    <row r="15" spans="2:33" s="70" customFormat="1" x14ac:dyDescent="0.2">
      <c r="B15" s="97"/>
      <c r="C15" s="170"/>
      <c r="D15" s="266" t="s">
        <v>96</v>
      </c>
      <c r="E15" s="266"/>
      <c r="F15" s="171"/>
      <c r="G15" s="172"/>
      <c r="H15" s="172"/>
      <c r="I15" s="173"/>
      <c r="J15" s="173"/>
      <c r="K15" s="173"/>
      <c r="L15" s="173"/>
      <c r="M15" s="173"/>
      <c r="N15" s="173"/>
      <c r="O15" s="173"/>
      <c r="P15" s="173"/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  <c r="AE15" s="173"/>
      <c r="AF15" s="173"/>
      <c r="AG15" s="99"/>
    </row>
    <row r="16" spans="2:33" x14ac:dyDescent="0.2">
      <c r="B16" s="86"/>
      <c r="C16" s="160"/>
      <c r="D16" s="162"/>
      <c r="E16" s="162"/>
      <c r="F16" s="162"/>
      <c r="G16" s="165"/>
      <c r="H16" s="165"/>
      <c r="I16" s="164"/>
      <c r="J16" s="164"/>
      <c r="K16" s="164"/>
      <c r="L16" s="164"/>
      <c r="M16" s="164"/>
      <c r="N16" s="164"/>
      <c r="O16" s="164"/>
      <c r="P16" s="164"/>
      <c r="Q16" s="164"/>
      <c r="R16" s="164"/>
      <c r="S16" s="164"/>
      <c r="T16" s="164"/>
      <c r="U16" s="164"/>
      <c r="V16" s="164"/>
      <c r="W16" s="164"/>
      <c r="X16" s="164"/>
      <c r="Y16" s="164"/>
      <c r="Z16" s="164"/>
      <c r="AA16" s="164"/>
      <c r="AB16" s="164"/>
      <c r="AC16" s="164"/>
      <c r="AD16" s="164"/>
      <c r="AE16" s="164"/>
      <c r="AF16" s="164"/>
      <c r="AG16" s="90"/>
    </row>
    <row r="17" spans="2:33" x14ac:dyDescent="0.2">
      <c r="B17" s="86"/>
      <c r="C17" s="160"/>
      <c r="D17" s="161" t="s">
        <v>4</v>
      </c>
      <c r="E17" s="161"/>
      <c r="F17" s="161"/>
      <c r="G17" s="303">
        <f>'1'!G24</f>
        <v>110</v>
      </c>
      <c r="H17" s="301">
        <f>'2'!G24</f>
        <v>0</v>
      </c>
      <c r="I17" s="303">
        <f>'3'!G24</f>
        <v>0</v>
      </c>
      <c r="J17" s="303">
        <f>'4'!G24</f>
        <v>0</v>
      </c>
      <c r="K17" s="303">
        <f>'5'!G24</f>
        <v>0</v>
      </c>
      <c r="L17" s="303">
        <f>'6'!G24</f>
        <v>0</v>
      </c>
      <c r="M17" s="303">
        <f>'7'!G24</f>
        <v>0</v>
      </c>
      <c r="N17" s="303">
        <f>'8'!G24</f>
        <v>0</v>
      </c>
      <c r="O17" s="303">
        <f>'9'!G24</f>
        <v>0</v>
      </c>
      <c r="P17" s="303">
        <f>'10'!G24</f>
        <v>0</v>
      </c>
      <c r="Q17" s="303">
        <f>'11'!G24</f>
        <v>0</v>
      </c>
      <c r="R17" s="303">
        <f>'12'!G24</f>
        <v>0</v>
      </c>
      <c r="S17" s="303">
        <f>'13'!G24</f>
        <v>0</v>
      </c>
      <c r="T17" s="303">
        <f>'14'!G24</f>
        <v>0</v>
      </c>
      <c r="U17" s="303">
        <f>'15'!G24</f>
        <v>0</v>
      </c>
      <c r="V17" s="303">
        <f>'16'!G24</f>
        <v>0</v>
      </c>
      <c r="W17" s="303">
        <f>'17'!G24</f>
        <v>0</v>
      </c>
      <c r="X17" s="303">
        <f>'18'!G24</f>
        <v>0</v>
      </c>
      <c r="Y17" s="303">
        <f>'19'!G24</f>
        <v>0</v>
      </c>
      <c r="Z17" s="303">
        <f>'20'!G24</f>
        <v>0</v>
      </c>
      <c r="AA17" s="303">
        <f>'21'!G24</f>
        <v>0</v>
      </c>
      <c r="AB17" s="303">
        <f>'22'!G24</f>
        <v>0</v>
      </c>
      <c r="AC17" s="303">
        <f>'23'!G24</f>
        <v>0</v>
      </c>
      <c r="AD17" s="303">
        <f>'24'!G24</f>
        <v>0</v>
      </c>
      <c r="AE17" s="303">
        <f>'25'!G24</f>
        <v>0</v>
      </c>
      <c r="AF17" s="174"/>
      <c r="AG17" s="90"/>
    </row>
    <row r="18" spans="2:33" x14ac:dyDescent="0.2">
      <c r="B18" s="86"/>
      <c r="C18" s="160"/>
      <c r="D18" s="161" t="s">
        <v>5</v>
      </c>
      <c r="E18" s="161"/>
      <c r="F18" s="161"/>
      <c r="G18" s="303">
        <f>'1'!G25</f>
        <v>110</v>
      </c>
      <c r="H18" s="301">
        <f>'2'!G25</f>
        <v>0</v>
      </c>
      <c r="I18" s="303">
        <f>'3'!G25</f>
        <v>0</v>
      </c>
      <c r="J18" s="303">
        <f>'4'!G25</f>
        <v>0</v>
      </c>
      <c r="K18" s="303">
        <f>'5'!G25</f>
        <v>0</v>
      </c>
      <c r="L18" s="303">
        <f>'6'!G25</f>
        <v>0</v>
      </c>
      <c r="M18" s="303">
        <f>'7'!G25</f>
        <v>0</v>
      </c>
      <c r="N18" s="303">
        <f>'8'!G25</f>
        <v>0</v>
      </c>
      <c r="O18" s="303">
        <f>'9'!G25</f>
        <v>0</v>
      </c>
      <c r="P18" s="303">
        <f>'10'!G25</f>
        <v>0</v>
      </c>
      <c r="Q18" s="303">
        <f>'11'!G25</f>
        <v>0</v>
      </c>
      <c r="R18" s="303">
        <f>'12'!G25</f>
        <v>0</v>
      </c>
      <c r="S18" s="303">
        <f>'13'!G25</f>
        <v>0</v>
      </c>
      <c r="T18" s="303">
        <f>'14'!G25</f>
        <v>0</v>
      </c>
      <c r="U18" s="303">
        <f>'15'!G25</f>
        <v>0</v>
      </c>
      <c r="V18" s="303">
        <f>'16'!G25</f>
        <v>0</v>
      </c>
      <c r="W18" s="303">
        <f>'17'!G25</f>
        <v>0</v>
      </c>
      <c r="X18" s="303">
        <f>'18'!G25</f>
        <v>0</v>
      </c>
      <c r="Y18" s="303">
        <f>'19'!G25</f>
        <v>0</v>
      </c>
      <c r="Z18" s="303">
        <f>'20'!G25</f>
        <v>0</v>
      </c>
      <c r="AA18" s="303">
        <f>'21'!G25</f>
        <v>0</v>
      </c>
      <c r="AB18" s="303">
        <f>'22'!G25</f>
        <v>0</v>
      </c>
      <c r="AC18" s="303">
        <f>'23'!G25</f>
        <v>0</v>
      </c>
      <c r="AD18" s="303">
        <f>'24'!G25</f>
        <v>0</v>
      </c>
      <c r="AE18" s="303">
        <f>'25'!G25</f>
        <v>0</v>
      </c>
      <c r="AF18" s="174"/>
      <c r="AG18" s="90"/>
    </row>
    <row r="19" spans="2:33" x14ac:dyDescent="0.2">
      <c r="B19" s="86"/>
      <c r="C19" s="160"/>
      <c r="D19" s="175" t="s">
        <v>30</v>
      </c>
      <c r="E19" s="175"/>
      <c r="F19" s="175"/>
      <c r="G19" s="313">
        <f>G17+G18</f>
        <v>220</v>
      </c>
      <c r="H19" s="313">
        <f>H17+H18</f>
        <v>0</v>
      </c>
      <c r="I19" s="313">
        <f>I17+I18</f>
        <v>0</v>
      </c>
      <c r="J19" s="313">
        <f t="shared" ref="J19:AE19" si="0">J17+J18</f>
        <v>0</v>
      </c>
      <c r="K19" s="313">
        <f t="shared" si="0"/>
        <v>0</v>
      </c>
      <c r="L19" s="313">
        <f t="shared" si="0"/>
        <v>0</v>
      </c>
      <c r="M19" s="313">
        <f t="shared" si="0"/>
        <v>0</v>
      </c>
      <c r="N19" s="313">
        <f t="shared" si="0"/>
        <v>0</v>
      </c>
      <c r="O19" s="313">
        <f t="shared" si="0"/>
        <v>0</v>
      </c>
      <c r="P19" s="313">
        <f t="shared" si="0"/>
        <v>0</v>
      </c>
      <c r="Q19" s="313">
        <f t="shared" si="0"/>
        <v>0</v>
      </c>
      <c r="R19" s="313">
        <f t="shared" si="0"/>
        <v>0</v>
      </c>
      <c r="S19" s="313">
        <f t="shared" si="0"/>
        <v>0</v>
      </c>
      <c r="T19" s="313">
        <f t="shared" si="0"/>
        <v>0</v>
      </c>
      <c r="U19" s="313">
        <f t="shared" si="0"/>
        <v>0</v>
      </c>
      <c r="V19" s="313">
        <f t="shared" si="0"/>
        <v>0</v>
      </c>
      <c r="W19" s="313">
        <f t="shared" si="0"/>
        <v>0</v>
      </c>
      <c r="X19" s="313">
        <f t="shared" si="0"/>
        <v>0</v>
      </c>
      <c r="Y19" s="313">
        <f t="shared" si="0"/>
        <v>0</v>
      </c>
      <c r="Z19" s="313">
        <f t="shared" si="0"/>
        <v>0</v>
      </c>
      <c r="AA19" s="313">
        <f t="shared" si="0"/>
        <v>0</v>
      </c>
      <c r="AB19" s="313">
        <f t="shared" si="0"/>
        <v>0</v>
      </c>
      <c r="AC19" s="313">
        <f t="shared" si="0"/>
        <v>0</v>
      </c>
      <c r="AD19" s="313">
        <f t="shared" si="0"/>
        <v>0</v>
      </c>
      <c r="AE19" s="313">
        <f t="shared" si="0"/>
        <v>0</v>
      </c>
      <c r="AF19" s="177"/>
      <c r="AG19" s="90"/>
    </row>
    <row r="20" spans="2:33" x14ac:dyDescent="0.2">
      <c r="B20" s="86"/>
      <c r="C20" s="160"/>
      <c r="D20" s="161" t="s">
        <v>29</v>
      </c>
      <c r="E20" s="317">
        <v>0.3</v>
      </c>
      <c r="F20" s="179"/>
      <c r="G20" s="303">
        <f>'1'!G27</f>
        <v>0</v>
      </c>
      <c r="H20" s="301">
        <f>'2'!G27</f>
        <v>0</v>
      </c>
      <c r="I20" s="303">
        <f>'3'!G27</f>
        <v>0</v>
      </c>
      <c r="J20" s="303">
        <f>'4'!G27</f>
        <v>0</v>
      </c>
      <c r="K20" s="303">
        <f>'5'!G27</f>
        <v>0</v>
      </c>
      <c r="L20" s="303">
        <f>'6'!G27</f>
        <v>0</v>
      </c>
      <c r="M20" s="303">
        <f>'7'!G27</f>
        <v>0</v>
      </c>
      <c r="N20" s="303">
        <f>'8'!G27</f>
        <v>0</v>
      </c>
      <c r="O20" s="303">
        <f>'9'!G27</f>
        <v>0</v>
      </c>
      <c r="P20" s="303">
        <f>'10'!G27</f>
        <v>0</v>
      </c>
      <c r="Q20" s="303">
        <f>'11'!G27</f>
        <v>0</v>
      </c>
      <c r="R20" s="303">
        <f>'12'!G27</f>
        <v>0</v>
      </c>
      <c r="S20" s="303">
        <f>'13'!G27</f>
        <v>0</v>
      </c>
      <c r="T20" s="303">
        <f>'14'!G27</f>
        <v>0</v>
      </c>
      <c r="U20" s="303">
        <f>'15'!G27</f>
        <v>0</v>
      </c>
      <c r="V20" s="303">
        <f>'16'!G27</f>
        <v>0</v>
      </c>
      <c r="W20" s="303">
        <f>'17'!G27</f>
        <v>0</v>
      </c>
      <c r="X20" s="303">
        <f>'18'!G27</f>
        <v>0</v>
      </c>
      <c r="Y20" s="303">
        <f>'19'!G27</f>
        <v>0</v>
      </c>
      <c r="Z20" s="303">
        <f>'20'!G27</f>
        <v>0</v>
      </c>
      <c r="AA20" s="303">
        <f>'21'!G27</f>
        <v>0</v>
      </c>
      <c r="AB20" s="303">
        <f>'22'!G27</f>
        <v>0</v>
      </c>
      <c r="AC20" s="303">
        <f>'23'!G27</f>
        <v>0</v>
      </c>
      <c r="AD20" s="303">
        <f>'24'!G27</f>
        <v>0</v>
      </c>
      <c r="AE20" s="303">
        <f>'25'!G27</f>
        <v>0</v>
      </c>
      <c r="AF20" s="174"/>
      <c r="AG20" s="90"/>
    </row>
    <row r="21" spans="2:33" x14ac:dyDescent="0.2">
      <c r="B21" s="86"/>
      <c r="C21" s="160"/>
      <c r="D21" s="161" t="s">
        <v>29</v>
      </c>
      <c r="E21" s="317">
        <v>1.2</v>
      </c>
      <c r="F21" s="179"/>
      <c r="G21" s="303">
        <f>'1'!G28</f>
        <v>0</v>
      </c>
      <c r="H21" s="301">
        <f>'2'!G28</f>
        <v>0</v>
      </c>
      <c r="I21" s="303">
        <f>'3'!G28</f>
        <v>0</v>
      </c>
      <c r="J21" s="303">
        <f>'4'!G28</f>
        <v>0</v>
      </c>
      <c r="K21" s="303">
        <f>'5'!G28</f>
        <v>0</v>
      </c>
      <c r="L21" s="303">
        <f>'6'!G28</f>
        <v>0</v>
      </c>
      <c r="M21" s="303">
        <f>'7'!G28</f>
        <v>0</v>
      </c>
      <c r="N21" s="303">
        <f>'8'!G28</f>
        <v>0</v>
      </c>
      <c r="O21" s="303">
        <f>'9'!G28</f>
        <v>0</v>
      </c>
      <c r="P21" s="303">
        <f>'10'!G28</f>
        <v>0</v>
      </c>
      <c r="Q21" s="303">
        <f>'11'!G28</f>
        <v>0</v>
      </c>
      <c r="R21" s="303">
        <f>'12'!G28</f>
        <v>0</v>
      </c>
      <c r="S21" s="303">
        <f>'13'!G28</f>
        <v>0</v>
      </c>
      <c r="T21" s="303">
        <f>'14'!G28</f>
        <v>0</v>
      </c>
      <c r="U21" s="303">
        <f>'15'!G28</f>
        <v>0</v>
      </c>
      <c r="V21" s="303">
        <f>'16'!G28</f>
        <v>0</v>
      </c>
      <c r="W21" s="303">
        <f>'17'!G28</f>
        <v>0</v>
      </c>
      <c r="X21" s="303">
        <f>'18'!G28</f>
        <v>0</v>
      </c>
      <c r="Y21" s="303">
        <f>'19'!G28</f>
        <v>0</v>
      </c>
      <c r="Z21" s="303">
        <f>'20'!G28</f>
        <v>0</v>
      </c>
      <c r="AA21" s="303">
        <f>'21'!G28</f>
        <v>0</v>
      </c>
      <c r="AB21" s="303">
        <f>'22'!G28</f>
        <v>0</v>
      </c>
      <c r="AC21" s="303">
        <f>'23'!G28</f>
        <v>0</v>
      </c>
      <c r="AD21" s="303">
        <f>'24'!G28</f>
        <v>0</v>
      </c>
      <c r="AE21" s="303">
        <f>'25'!G28</f>
        <v>0</v>
      </c>
      <c r="AF21" s="174"/>
      <c r="AG21" s="90"/>
    </row>
    <row r="22" spans="2:33" ht="12.75" customHeight="1" x14ac:dyDescent="0.2">
      <c r="B22" s="86"/>
      <c r="C22" s="160"/>
      <c r="D22" s="161" t="s">
        <v>28</v>
      </c>
      <c r="E22" s="161"/>
      <c r="F22" s="161"/>
      <c r="G22" s="434">
        <f>'1'!G29</f>
        <v>0</v>
      </c>
      <c r="H22" s="302">
        <f>'2'!G29</f>
        <v>0</v>
      </c>
      <c r="I22" s="434">
        <f>'3'!G29</f>
        <v>0</v>
      </c>
      <c r="J22" s="434">
        <f>'4'!G29</f>
        <v>0</v>
      </c>
      <c r="K22" s="434">
        <f>'5'!G29</f>
        <v>0</v>
      </c>
      <c r="L22" s="434">
        <f>'6'!G29</f>
        <v>0</v>
      </c>
      <c r="M22" s="434">
        <f>'7'!G29</f>
        <v>0</v>
      </c>
      <c r="N22" s="434">
        <f>'8'!G29</f>
        <v>0</v>
      </c>
      <c r="O22" s="434">
        <f>'9'!G29</f>
        <v>0</v>
      </c>
      <c r="P22" s="434">
        <f>'10'!G29</f>
        <v>0</v>
      </c>
      <c r="Q22" s="434">
        <f>'11'!G29</f>
        <v>0</v>
      </c>
      <c r="R22" s="434">
        <f>'12'!G29</f>
        <v>0</v>
      </c>
      <c r="S22" s="434">
        <f>'13'!G29</f>
        <v>0</v>
      </c>
      <c r="T22" s="434">
        <f>'14'!G29</f>
        <v>0</v>
      </c>
      <c r="U22" s="434">
        <f>'15'!G29</f>
        <v>0</v>
      </c>
      <c r="V22" s="434">
        <f>'16'!G29</f>
        <v>0</v>
      </c>
      <c r="W22" s="434">
        <f>'17'!G29</f>
        <v>0</v>
      </c>
      <c r="X22" s="434">
        <f>'18'!G29</f>
        <v>0</v>
      </c>
      <c r="Y22" s="434">
        <f>'19'!G29</f>
        <v>0</v>
      </c>
      <c r="Z22" s="434">
        <f>'20'!G29</f>
        <v>0</v>
      </c>
      <c r="AA22" s="434">
        <f>'21'!G29</f>
        <v>0</v>
      </c>
      <c r="AB22" s="434">
        <f>'22'!G29</f>
        <v>0</v>
      </c>
      <c r="AC22" s="434">
        <f>'23'!G29</f>
        <v>0</v>
      </c>
      <c r="AD22" s="434">
        <f>'24'!G29</f>
        <v>0</v>
      </c>
      <c r="AE22" s="434">
        <f>'25'!G29</f>
        <v>0</v>
      </c>
      <c r="AF22" s="180"/>
      <c r="AG22" s="90"/>
    </row>
    <row r="23" spans="2:33" s="74" customFormat="1" ht="12.75" customHeight="1" x14ac:dyDescent="0.2">
      <c r="B23" s="102"/>
      <c r="C23" s="181"/>
      <c r="D23" s="175" t="s">
        <v>69</v>
      </c>
      <c r="E23" s="175"/>
      <c r="F23" s="175"/>
      <c r="G23" s="314">
        <f>ROUND(IF(G24&lt;(G19*0.8),G24,(0.8*G19)),0)</f>
        <v>0</v>
      </c>
      <c r="H23" s="314">
        <f>ROUND(IF(H24&lt;(H19*0.8),H24,(0.8*H19)),0)</f>
        <v>0</v>
      </c>
      <c r="I23" s="314">
        <f>ROUND(IF(I24&lt;(I19*0.8),I24,(0.8*I19)),0)</f>
        <v>0</v>
      </c>
      <c r="J23" s="314">
        <f t="shared" ref="J23:AE23" si="1">ROUND(IF(J24&lt;(J19*0.8),J24,(0.8*J19)),0)</f>
        <v>0</v>
      </c>
      <c r="K23" s="314">
        <f t="shared" si="1"/>
        <v>0</v>
      </c>
      <c r="L23" s="314">
        <f t="shared" si="1"/>
        <v>0</v>
      </c>
      <c r="M23" s="314">
        <f t="shared" si="1"/>
        <v>0</v>
      </c>
      <c r="N23" s="314">
        <f t="shared" si="1"/>
        <v>0</v>
      </c>
      <c r="O23" s="314">
        <f t="shared" si="1"/>
        <v>0</v>
      </c>
      <c r="P23" s="314">
        <f t="shared" si="1"/>
        <v>0</v>
      </c>
      <c r="Q23" s="314">
        <f t="shared" si="1"/>
        <v>0</v>
      </c>
      <c r="R23" s="314">
        <f t="shared" si="1"/>
        <v>0</v>
      </c>
      <c r="S23" s="314">
        <f t="shared" si="1"/>
        <v>0</v>
      </c>
      <c r="T23" s="314">
        <f t="shared" si="1"/>
        <v>0</v>
      </c>
      <c r="U23" s="314">
        <f t="shared" si="1"/>
        <v>0</v>
      </c>
      <c r="V23" s="314">
        <f t="shared" si="1"/>
        <v>0</v>
      </c>
      <c r="W23" s="314">
        <f t="shared" si="1"/>
        <v>0</v>
      </c>
      <c r="X23" s="314">
        <f t="shared" si="1"/>
        <v>0</v>
      </c>
      <c r="Y23" s="314">
        <f t="shared" si="1"/>
        <v>0</v>
      </c>
      <c r="Z23" s="314">
        <f t="shared" si="1"/>
        <v>0</v>
      </c>
      <c r="AA23" s="314">
        <f t="shared" si="1"/>
        <v>0</v>
      </c>
      <c r="AB23" s="314">
        <f t="shared" si="1"/>
        <v>0</v>
      </c>
      <c r="AC23" s="314">
        <f t="shared" si="1"/>
        <v>0</v>
      </c>
      <c r="AD23" s="314">
        <f t="shared" si="1"/>
        <v>0</v>
      </c>
      <c r="AE23" s="314">
        <f t="shared" si="1"/>
        <v>0</v>
      </c>
      <c r="AF23" s="182"/>
      <c r="AG23" s="103"/>
    </row>
    <row r="24" spans="2:33" ht="12.75" customHeight="1" x14ac:dyDescent="0.2">
      <c r="B24" s="86"/>
      <c r="C24" s="160"/>
      <c r="D24" s="161"/>
      <c r="E24" s="161"/>
      <c r="F24" s="161"/>
      <c r="G24" s="359"/>
      <c r="H24" s="359"/>
      <c r="I24" s="359"/>
      <c r="J24" s="359"/>
      <c r="K24" s="359"/>
      <c r="L24" s="359"/>
      <c r="M24" s="359"/>
      <c r="N24" s="359"/>
      <c r="O24" s="359"/>
      <c r="P24" s="359"/>
      <c r="Q24" s="359"/>
      <c r="R24" s="359"/>
      <c r="S24" s="359"/>
      <c r="T24" s="359"/>
      <c r="U24" s="359"/>
      <c r="V24" s="359"/>
      <c r="W24" s="359"/>
      <c r="X24" s="359"/>
      <c r="Y24" s="359"/>
      <c r="Z24" s="359"/>
      <c r="AA24" s="359"/>
      <c r="AB24" s="359"/>
      <c r="AC24" s="359"/>
      <c r="AD24" s="359"/>
      <c r="AE24" s="359"/>
      <c r="AF24" s="180"/>
      <c r="AG24" s="90"/>
    </row>
    <row r="25" spans="2:33" x14ac:dyDescent="0.2">
      <c r="B25" s="104"/>
      <c r="C25" s="183"/>
      <c r="D25" s="184" t="s">
        <v>3</v>
      </c>
      <c r="E25" s="184"/>
      <c r="F25" s="184"/>
      <c r="G25" s="313">
        <f>FLOOR(G19*1.03,1)</f>
        <v>226</v>
      </c>
      <c r="H25" s="313">
        <f>FLOOR(H19*1.03,1)</f>
        <v>0</v>
      </c>
      <c r="I25" s="313">
        <f>FLOOR(I19*1.03,1)</f>
        <v>0</v>
      </c>
      <c r="J25" s="313">
        <f t="shared" ref="J25:AE25" si="2">FLOOR(J19*1.03,1)</f>
        <v>0</v>
      </c>
      <c r="K25" s="313">
        <f t="shared" si="2"/>
        <v>0</v>
      </c>
      <c r="L25" s="313">
        <f t="shared" si="2"/>
        <v>0</v>
      </c>
      <c r="M25" s="313">
        <f t="shared" si="2"/>
        <v>0</v>
      </c>
      <c r="N25" s="313">
        <f t="shared" si="2"/>
        <v>0</v>
      </c>
      <c r="O25" s="313">
        <f t="shared" si="2"/>
        <v>0</v>
      </c>
      <c r="P25" s="313">
        <f t="shared" si="2"/>
        <v>0</v>
      </c>
      <c r="Q25" s="313">
        <f t="shared" si="2"/>
        <v>0</v>
      </c>
      <c r="R25" s="313">
        <f t="shared" si="2"/>
        <v>0</v>
      </c>
      <c r="S25" s="313">
        <f t="shared" si="2"/>
        <v>0</v>
      </c>
      <c r="T25" s="313">
        <f t="shared" si="2"/>
        <v>0</v>
      </c>
      <c r="U25" s="313">
        <f t="shared" si="2"/>
        <v>0</v>
      </c>
      <c r="V25" s="313">
        <f t="shared" si="2"/>
        <v>0</v>
      </c>
      <c r="W25" s="313">
        <f t="shared" si="2"/>
        <v>0</v>
      </c>
      <c r="X25" s="313">
        <f t="shared" si="2"/>
        <v>0</v>
      </c>
      <c r="Y25" s="313">
        <f t="shared" si="2"/>
        <v>0</v>
      </c>
      <c r="Z25" s="313">
        <f t="shared" si="2"/>
        <v>0</v>
      </c>
      <c r="AA25" s="313">
        <f t="shared" si="2"/>
        <v>0</v>
      </c>
      <c r="AB25" s="313">
        <f t="shared" si="2"/>
        <v>0</v>
      </c>
      <c r="AC25" s="313">
        <f t="shared" si="2"/>
        <v>0</v>
      </c>
      <c r="AD25" s="313">
        <f t="shared" si="2"/>
        <v>0</v>
      </c>
      <c r="AE25" s="313">
        <f t="shared" si="2"/>
        <v>0</v>
      </c>
      <c r="AF25" s="177"/>
      <c r="AG25" s="106"/>
    </row>
    <row r="26" spans="2:33" x14ac:dyDescent="0.2">
      <c r="B26" s="104"/>
      <c r="C26" s="183"/>
      <c r="D26" s="184"/>
      <c r="E26" s="184"/>
      <c r="F26" s="184"/>
      <c r="G26" s="176"/>
      <c r="H26" s="176"/>
      <c r="I26" s="177"/>
      <c r="J26" s="177"/>
      <c r="K26" s="177"/>
      <c r="L26" s="177"/>
      <c r="M26" s="177"/>
      <c r="N26" s="177"/>
      <c r="O26" s="177"/>
      <c r="P26" s="177"/>
      <c r="Q26" s="177"/>
      <c r="R26" s="177"/>
      <c r="S26" s="177"/>
      <c r="T26" s="177"/>
      <c r="U26" s="177"/>
      <c r="V26" s="177"/>
      <c r="W26" s="177"/>
      <c r="X26" s="177"/>
      <c r="Y26" s="177"/>
      <c r="Z26" s="177"/>
      <c r="AA26" s="177"/>
      <c r="AB26" s="177"/>
      <c r="AC26" s="177"/>
      <c r="AD26" s="177"/>
      <c r="AE26" s="177"/>
      <c r="AF26" s="177"/>
      <c r="AG26" s="106"/>
    </row>
    <row r="27" spans="2:33" x14ac:dyDescent="0.2">
      <c r="B27" s="104"/>
      <c r="C27" s="183"/>
      <c r="D27" s="161" t="s">
        <v>153</v>
      </c>
      <c r="E27" s="161"/>
      <c r="F27" s="161"/>
      <c r="G27" s="303" t="str">
        <f>'1'!G34</f>
        <v>nee</v>
      </c>
      <c r="H27" s="301" t="str">
        <f>'2'!G34</f>
        <v>nee</v>
      </c>
      <c r="I27" s="303" t="e">
        <f>'3'!G34</f>
        <v>#REF!</v>
      </c>
      <c r="J27" s="303" t="e">
        <f>'4'!G34</f>
        <v>#REF!</v>
      </c>
      <c r="K27" s="303" t="e">
        <f>'5'!G34</f>
        <v>#REF!</v>
      </c>
      <c r="L27" s="303" t="e">
        <f>'6'!G34</f>
        <v>#REF!</v>
      </c>
      <c r="M27" s="303" t="e">
        <f>'7'!G34</f>
        <v>#REF!</v>
      </c>
      <c r="N27" s="303" t="e">
        <f>'8'!G34</f>
        <v>#REF!</v>
      </c>
      <c r="O27" s="303" t="e">
        <f>'9'!G34</f>
        <v>#REF!</v>
      </c>
      <c r="P27" s="303" t="e">
        <f>'10'!G34</f>
        <v>#REF!</v>
      </c>
      <c r="Q27" s="303" t="e">
        <f>'11'!G34</f>
        <v>#REF!</v>
      </c>
      <c r="R27" s="303" t="e">
        <f>'12'!G34</f>
        <v>#REF!</v>
      </c>
      <c r="S27" s="303" t="e">
        <f>'13'!G34</f>
        <v>#REF!</v>
      </c>
      <c r="T27" s="303" t="e">
        <f>'14'!G34</f>
        <v>#REF!</v>
      </c>
      <c r="U27" s="303" t="e">
        <f>'15'!G34</f>
        <v>#REF!</v>
      </c>
      <c r="V27" s="303" t="e">
        <f>'16'!G34</f>
        <v>#REF!</v>
      </c>
      <c r="W27" s="303" t="e">
        <f>'17'!G34</f>
        <v>#REF!</v>
      </c>
      <c r="X27" s="303" t="e">
        <f>'18'!G34</f>
        <v>#REF!</v>
      </c>
      <c r="Y27" s="303" t="e">
        <f>'19'!G34</f>
        <v>#REF!</v>
      </c>
      <c r="Z27" s="303" t="e">
        <f>'20'!G34</f>
        <v>#REF!</v>
      </c>
      <c r="AA27" s="303" t="e">
        <f>'21'!G34</f>
        <v>#REF!</v>
      </c>
      <c r="AB27" s="303" t="e">
        <f>'22'!G34</f>
        <v>#REF!</v>
      </c>
      <c r="AC27" s="303" t="e">
        <f>'23'!G34</f>
        <v>#REF!</v>
      </c>
      <c r="AD27" s="303" t="e">
        <f>'24'!G34</f>
        <v>#REF!</v>
      </c>
      <c r="AE27" s="303" t="e">
        <f>'25'!G34</f>
        <v>#REF!</v>
      </c>
      <c r="AF27" s="177"/>
      <c r="AG27" s="106"/>
    </row>
    <row r="28" spans="2:33" ht="12.75" hidden="1" customHeight="1" x14ac:dyDescent="0.2">
      <c r="B28" s="104"/>
      <c r="C28" s="183"/>
      <c r="D28" s="161" t="s">
        <v>162</v>
      </c>
      <c r="E28" s="161"/>
      <c r="F28" s="161"/>
      <c r="G28" s="318">
        <f t="shared" ref="G28:H28" si="3">SUM(G20:G21)</f>
        <v>0</v>
      </c>
      <c r="H28" s="318">
        <f t="shared" si="3"/>
        <v>0</v>
      </c>
      <c r="I28" s="318">
        <f t="shared" ref="I28" si="4">SUM(I20:I21)</f>
        <v>0</v>
      </c>
      <c r="J28" s="318"/>
      <c r="K28" s="318"/>
      <c r="L28" s="318"/>
      <c r="M28" s="318"/>
      <c r="N28" s="318"/>
      <c r="O28" s="318"/>
      <c r="P28" s="318"/>
      <c r="Q28" s="318"/>
      <c r="R28" s="318"/>
      <c r="S28" s="318"/>
      <c r="T28" s="318"/>
      <c r="U28" s="318"/>
      <c r="V28" s="318"/>
      <c r="W28" s="318"/>
      <c r="X28" s="318"/>
      <c r="Y28" s="318"/>
      <c r="Z28" s="318"/>
      <c r="AA28" s="318"/>
      <c r="AB28" s="318"/>
      <c r="AC28" s="318"/>
      <c r="AD28" s="318"/>
      <c r="AE28" s="318"/>
      <c r="AF28" s="177"/>
      <c r="AG28" s="106"/>
    </row>
    <row r="29" spans="2:33" x14ac:dyDescent="0.2">
      <c r="B29" s="104"/>
      <c r="C29" s="183"/>
      <c r="D29" s="161" t="s">
        <v>87</v>
      </c>
      <c r="E29" s="161"/>
      <c r="F29" s="161"/>
      <c r="G29" s="303">
        <f>'1'!G36</f>
        <v>0</v>
      </c>
      <c r="H29" s="301">
        <f>'2'!G36</f>
        <v>0</v>
      </c>
      <c r="I29" s="303">
        <f>'3'!G36</f>
        <v>0</v>
      </c>
      <c r="J29" s="303">
        <f>'4'!G36</f>
        <v>0</v>
      </c>
      <c r="K29" s="303">
        <f>'5'!G36</f>
        <v>0</v>
      </c>
      <c r="L29" s="303">
        <f>'6'!G36</f>
        <v>0</v>
      </c>
      <c r="M29" s="303">
        <f>'7'!G36</f>
        <v>0</v>
      </c>
      <c r="N29" s="303">
        <f>'8'!G36</f>
        <v>0</v>
      </c>
      <c r="O29" s="303">
        <f>'9'!G36</f>
        <v>0</v>
      </c>
      <c r="P29" s="303">
        <f>'10'!G36</f>
        <v>0</v>
      </c>
      <c r="Q29" s="303">
        <f>'11'!G36</f>
        <v>0</v>
      </c>
      <c r="R29" s="303">
        <f>'12'!G36</f>
        <v>0</v>
      </c>
      <c r="S29" s="303">
        <f>'13'!G36</f>
        <v>0</v>
      </c>
      <c r="T29" s="303">
        <f>'14'!G36</f>
        <v>0</v>
      </c>
      <c r="U29" s="303">
        <f>'15'!G36</f>
        <v>0</v>
      </c>
      <c r="V29" s="303">
        <f>'16'!G36</f>
        <v>0</v>
      </c>
      <c r="W29" s="303">
        <f>'17'!G36</f>
        <v>0</v>
      </c>
      <c r="X29" s="303">
        <f>'18'!G36</f>
        <v>0</v>
      </c>
      <c r="Y29" s="303">
        <f>'19'!G36</f>
        <v>0</v>
      </c>
      <c r="Z29" s="303">
        <f>'20'!G36</f>
        <v>0</v>
      </c>
      <c r="AA29" s="303">
        <f>'21'!G36</f>
        <v>0</v>
      </c>
      <c r="AB29" s="303">
        <f>'22'!G36</f>
        <v>0</v>
      </c>
      <c r="AC29" s="303">
        <f>'23'!G36</f>
        <v>0</v>
      </c>
      <c r="AD29" s="303">
        <f>'24'!G36</f>
        <v>0</v>
      </c>
      <c r="AE29" s="303">
        <f>'25'!G36</f>
        <v>0</v>
      </c>
      <c r="AF29" s="166"/>
      <c r="AG29" s="90"/>
    </row>
    <row r="30" spans="2:33" x14ac:dyDescent="0.2">
      <c r="B30" s="104"/>
      <c r="C30" s="255"/>
      <c r="D30" s="244"/>
      <c r="E30" s="244"/>
      <c r="F30" s="244"/>
      <c r="G30" s="294"/>
      <c r="H30" s="294"/>
      <c r="I30" s="295"/>
      <c r="J30" s="295"/>
      <c r="K30" s="295"/>
      <c r="L30" s="295"/>
      <c r="M30" s="295"/>
      <c r="N30" s="295"/>
      <c r="O30" s="295"/>
      <c r="P30" s="295"/>
      <c r="Q30" s="295"/>
      <c r="R30" s="295"/>
      <c r="S30" s="295"/>
      <c r="T30" s="295"/>
      <c r="U30" s="295"/>
      <c r="V30" s="295"/>
      <c r="W30" s="295"/>
      <c r="X30" s="295"/>
      <c r="Y30" s="295"/>
      <c r="Z30" s="295"/>
      <c r="AA30" s="295"/>
      <c r="AB30" s="295"/>
      <c r="AC30" s="295"/>
      <c r="AD30" s="295"/>
      <c r="AE30" s="295"/>
      <c r="AF30" s="295"/>
      <c r="AG30" s="106"/>
    </row>
    <row r="31" spans="2:33" x14ac:dyDescent="0.2">
      <c r="B31" s="86"/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  <c r="AC31" s="87"/>
      <c r="AD31" s="87"/>
      <c r="AE31" s="87"/>
      <c r="AF31" s="87"/>
      <c r="AG31" s="90"/>
    </row>
    <row r="32" spans="2:33" x14ac:dyDescent="0.2">
      <c r="B32" s="102"/>
      <c r="C32" s="296"/>
      <c r="D32" s="246"/>
      <c r="E32" s="246"/>
      <c r="F32" s="157"/>
      <c r="G32" s="157"/>
      <c r="H32" s="157"/>
      <c r="I32" s="201"/>
      <c r="J32" s="201"/>
      <c r="K32" s="201"/>
      <c r="L32" s="201"/>
      <c r="M32" s="201"/>
      <c r="N32" s="201"/>
      <c r="O32" s="201"/>
      <c r="P32" s="201"/>
      <c r="Q32" s="201"/>
      <c r="R32" s="201"/>
      <c r="S32" s="201"/>
      <c r="T32" s="201"/>
      <c r="U32" s="201"/>
      <c r="V32" s="201"/>
      <c r="W32" s="201"/>
      <c r="X32" s="201"/>
      <c r="Y32" s="201"/>
      <c r="Z32" s="201"/>
      <c r="AA32" s="201"/>
      <c r="AB32" s="201"/>
      <c r="AC32" s="201"/>
      <c r="AD32" s="201"/>
      <c r="AE32" s="201"/>
      <c r="AF32" s="201"/>
      <c r="AG32" s="90"/>
    </row>
    <row r="33" spans="2:33" x14ac:dyDescent="0.2">
      <c r="B33" s="102"/>
      <c r="C33" s="181"/>
      <c r="D33" s="266" t="s">
        <v>194</v>
      </c>
      <c r="E33" s="266"/>
      <c r="F33" s="162"/>
      <c r="G33" s="162"/>
      <c r="H33" s="162"/>
      <c r="I33" s="166"/>
      <c r="J33" s="166"/>
      <c r="K33" s="166"/>
      <c r="L33" s="166"/>
      <c r="M33" s="166"/>
      <c r="N33" s="166"/>
      <c r="O33" s="166"/>
      <c r="P33" s="166"/>
      <c r="Q33" s="166"/>
      <c r="R33" s="166"/>
      <c r="S33" s="166"/>
      <c r="T33" s="166"/>
      <c r="U33" s="166"/>
      <c r="V33" s="166"/>
      <c r="W33" s="166"/>
      <c r="X33" s="166"/>
      <c r="Y33" s="166"/>
      <c r="Z33" s="166"/>
      <c r="AA33" s="166"/>
      <c r="AB33" s="166"/>
      <c r="AC33" s="166"/>
      <c r="AD33" s="166"/>
      <c r="AE33" s="166"/>
      <c r="AF33" s="166"/>
      <c r="AG33" s="90"/>
    </row>
    <row r="34" spans="2:33" s="76" customFormat="1" x14ac:dyDescent="0.2">
      <c r="B34" s="107"/>
      <c r="C34" s="185"/>
      <c r="D34" s="186" t="s">
        <v>204</v>
      </c>
      <c r="E34" s="186"/>
      <c r="F34" s="187"/>
      <c r="G34" s="187"/>
      <c r="H34" s="187"/>
      <c r="I34" s="188"/>
      <c r="J34" s="188"/>
      <c r="K34" s="188"/>
      <c r="L34" s="188"/>
      <c r="M34" s="188"/>
      <c r="N34" s="188"/>
      <c r="O34" s="188"/>
      <c r="P34" s="188"/>
      <c r="Q34" s="188"/>
      <c r="R34" s="188"/>
      <c r="S34" s="188"/>
      <c r="T34" s="188"/>
      <c r="U34" s="188"/>
      <c r="V34" s="188"/>
      <c r="W34" s="188"/>
      <c r="X34" s="188"/>
      <c r="Y34" s="188"/>
      <c r="Z34" s="188"/>
      <c r="AA34" s="188"/>
      <c r="AB34" s="188"/>
      <c r="AC34" s="188"/>
      <c r="AD34" s="188"/>
      <c r="AE34" s="188"/>
      <c r="AF34" s="188"/>
      <c r="AG34" s="108"/>
    </row>
    <row r="35" spans="2:33" x14ac:dyDescent="0.2">
      <c r="B35" s="102"/>
      <c r="C35" s="181"/>
      <c r="D35" s="189"/>
      <c r="E35" s="189"/>
      <c r="F35" s="162"/>
      <c r="G35" s="162"/>
      <c r="H35" s="162"/>
      <c r="I35" s="166"/>
      <c r="J35" s="166"/>
      <c r="K35" s="166"/>
      <c r="L35" s="16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  <c r="AE35" s="166"/>
      <c r="AF35" s="166"/>
      <c r="AG35" s="90"/>
    </row>
    <row r="36" spans="2:33" x14ac:dyDescent="0.2">
      <c r="B36" s="86"/>
      <c r="C36" s="160"/>
      <c r="D36" s="184" t="s">
        <v>63</v>
      </c>
      <c r="E36" s="184"/>
      <c r="F36" s="162"/>
      <c r="G36" s="162"/>
      <c r="H36" s="162"/>
      <c r="I36" s="166"/>
      <c r="J36" s="166"/>
      <c r="K36" s="166"/>
      <c r="L36" s="166"/>
      <c r="M36" s="166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  <c r="AE36" s="166"/>
      <c r="AF36" s="166"/>
      <c r="AG36" s="90"/>
    </row>
    <row r="37" spans="2:33" x14ac:dyDescent="0.2">
      <c r="B37" s="86"/>
      <c r="C37" s="160"/>
      <c r="D37" s="161" t="s">
        <v>4</v>
      </c>
      <c r="E37" s="161"/>
      <c r="F37" s="162"/>
      <c r="G37" s="303">
        <f>'1'!G44</f>
        <v>0</v>
      </c>
      <c r="H37" s="301">
        <f>'2'!G44</f>
        <v>0</v>
      </c>
      <c r="I37" s="303">
        <f>'3'!G44</f>
        <v>0</v>
      </c>
      <c r="J37" s="303">
        <f>'4'!G44</f>
        <v>0</v>
      </c>
      <c r="K37" s="303">
        <f>'5'!G44</f>
        <v>0</v>
      </c>
      <c r="L37" s="303">
        <f>'6'!G44</f>
        <v>0</v>
      </c>
      <c r="M37" s="303">
        <f>'7'!G44</f>
        <v>0</v>
      </c>
      <c r="N37" s="303">
        <f>'8'!G44</f>
        <v>0</v>
      </c>
      <c r="O37" s="303">
        <f>'9'!G44</f>
        <v>0</v>
      </c>
      <c r="P37" s="303">
        <f>'10'!G44</f>
        <v>0</v>
      </c>
      <c r="Q37" s="303">
        <f>'11'!G44</f>
        <v>0</v>
      </c>
      <c r="R37" s="303">
        <f>'12'!G44</f>
        <v>0</v>
      </c>
      <c r="S37" s="303">
        <f>'13'!G44</f>
        <v>0</v>
      </c>
      <c r="T37" s="303">
        <f>'14'!G44</f>
        <v>0</v>
      </c>
      <c r="U37" s="303">
        <f>'15'!G44</f>
        <v>0</v>
      </c>
      <c r="V37" s="303">
        <f>'16'!G44</f>
        <v>0</v>
      </c>
      <c r="W37" s="303">
        <f>'17'!G44</f>
        <v>0</v>
      </c>
      <c r="X37" s="303">
        <f>'18'!G44</f>
        <v>0</v>
      </c>
      <c r="Y37" s="303">
        <f>'19'!G44</f>
        <v>0</v>
      </c>
      <c r="Z37" s="303">
        <f>'20'!G44</f>
        <v>0</v>
      </c>
      <c r="AA37" s="303">
        <f>'21'!G44</f>
        <v>0</v>
      </c>
      <c r="AB37" s="303">
        <f>'22'!G44</f>
        <v>0</v>
      </c>
      <c r="AC37" s="303">
        <f>'23'!G44</f>
        <v>0</v>
      </c>
      <c r="AD37" s="303">
        <f>'24'!G44</f>
        <v>0</v>
      </c>
      <c r="AE37" s="303">
        <f>'25'!G44</f>
        <v>0</v>
      </c>
      <c r="AF37" s="174"/>
      <c r="AG37" s="90"/>
    </row>
    <row r="38" spans="2:33" x14ac:dyDescent="0.2">
      <c r="B38" s="86"/>
      <c r="C38" s="160"/>
      <c r="D38" s="161" t="s">
        <v>5</v>
      </c>
      <c r="E38" s="161"/>
      <c r="F38" s="162"/>
      <c r="G38" s="303">
        <f>'1'!G45</f>
        <v>0</v>
      </c>
      <c r="H38" s="301">
        <f>'2'!G45</f>
        <v>0</v>
      </c>
      <c r="I38" s="303">
        <f>'3'!G45</f>
        <v>0</v>
      </c>
      <c r="J38" s="303">
        <f>'4'!G45</f>
        <v>0</v>
      </c>
      <c r="K38" s="303">
        <f>'5'!G45</f>
        <v>0</v>
      </c>
      <c r="L38" s="303">
        <f>'6'!G45</f>
        <v>0</v>
      </c>
      <c r="M38" s="303">
        <f>'7'!G45</f>
        <v>0</v>
      </c>
      <c r="N38" s="303">
        <f>'8'!G45</f>
        <v>0</v>
      </c>
      <c r="O38" s="303">
        <f>'9'!G45</f>
        <v>0</v>
      </c>
      <c r="P38" s="303">
        <f>'10'!G45</f>
        <v>0</v>
      </c>
      <c r="Q38" s="303">
        <f>'11'!G45</f>
        <v>0</v>
      </c>
      <c r="R38" s="303">
        <f>'12'!G45</f>
        <v>0</v>
      </c>
      <c r="S38" s="303">
        <f>'13'!G45</f>
        <v>0</v>
      </c>
      <c r="T38" s="303">
        <f>'14'!G45</f>
        <v>0</v>
      </c>
      <c r="U38" s="303">
        <f>'15'!G45</f>
        <v>0</v>
      </c>
      <c r="V38" s="303">
        <f>'16'!G45</f>
        <v>0</v>
      </c>
      <c r="W38" s="303">
        <f>'17'!G45</f>
        <v>0</v>
      </c>
      <c r="X38" s="303">
        <f>'18'!G45</f>
        <v>0</v>
      </c>
      <c r="Y38" s="303">
        <f>'19'!G45</f>
        <v>0</v>
      </c>
      <c r="Z38" s="303">
        <f>'20'!G45</f>
        <v>0</v>
      </c>
      <c r="AA38" s="303">
        <f>'21'!G45</f>
        <v>0</v>
      </c>
      <c r="AB38" s="303">
        <f>'22'!G45</f>
        <v>0</v>
      </c>
      <c r="AC38" s="303">
        <f>'23'!G45</f>
        <v>0</v>
      </c>
      <c r="AD38" s="303">
        <f>'24'!G45</f>
        <v>0</v>
      </c>
      <c r="AE38" s="303">
        <f>'25'!G45</f>
        <v>0</v>
      </c>
      <c r="AF38" s="174"/>
      <c r="AG38" s="90"/>
    </row>
    <row r="39" spans="2:33" x14ac:dyDescent="0.2">
      <c r="B39" s="86"/>
      <c r="C39" s="160"/>
      <c r="D39" s="175" t="s">
        <v>30</v>
      </c>
      <c r="E39" s="175"/>
      <c r="F39" s="175"/>
      <c r="G39" s="313">
        <f t="shared" ref="G39" si="5">G37+G38</f>
        <v>0</v>
      </c>
      <c r="H39" s="313">
        <f>H37+H38</f>
        <v>0</v>
      </c>
      <c r="I39" s="313">
        <f>I37+I38</f>
        <v>0</v>
      </c>
      <c r="J39" s="313">
        <f t="shared" ref="J39:AE39" si="6">J37+J38</f>
        <v>0</v>
      </c>
      <c r="K39" s="313">
        <f t="shared" si="6"/>
        <v>0</v>
      </c>
      <c r="L39" s="313">
        <f t="shared" si="6"/>
        <v>0</v>
      </c>
      <c r="M39" s="313">
        <f t="shared" si="6"/>
        <v>0</v>
      </c>
      <c r="N39" s="313">
        <f t="shared" si="6"/>
        <v>0</v>
      </c>
      <c r="O39" s="313">
        <f t="shared" si="6"/>
        <v>0</v>
      </c>
      <c r="P39" s="313">
        <f t="shared" si="6"/>
        <v>0</v>
      </c>
      <c r="Q39" s="313">
        <f t="shared" si="6"/>
        <v>0</v>
      </c>
      <c r="R39" s="313">
        <f t="shared" si="6"/>
        <v>0</v>
      </c>
      <c r="S39" s="313">
        <f t="shared" si="6"/>
        <v>0</v>
      </c>
      <c r="T39" s="313">
        <f t="shared" si="6"/>
        <v>0</v>
      </c>
      <c r="U39" s="313">
        <f t="shared" si="6"/>
        <v>0</v>
      </c>
      <c r="V39" s="313">
        <f t="shared" si="6"/>
        <v>0</v>
      </c>
      <c r="W39" s="313">
        <f t="shared" si="6"/>
        <v>0</v>
      </c>
      <c r="X39" s="313">
        <f t="shared" si="6"/>
        <v>0</v>
      </c>
      <c r="Y39" s="313">
        <f t="shared" si="6"/>
        <v>0</v>
      </c>
      <c r="Z39" s="313">
        <f t="shared" si="6"/>
        <v>0</v>
      </c>
      <c r="AA39" s="313">
        <f t="shared" si="6"/>
        <v>0</v>
      </c>
      <c r="AB39" s="313">
        <f t="shared" si="6"/>
        <v>0</v>
      </c>
      <c r="AC39" s="313">
        <f t="shared" si="6"/>
        <v>0</v>
      </c>
      <c r="AD39" s="313">
        <f t="shared" si="6"/>
        <v>0</v>
      </c>
      <c r="AE39" s="313">
        <f t="shared" si="6"/>
        <v>0</v>
      </c>
      <c r="AF39" s="177"/>
      <c r="AG39" s="90"/>
    </row>
    <row r="40" spans="2:33" x14ac:dyDescent="0.2">
      <c r="B40" s="86"/>
      <c r="C40" s="160"/>
      <c r="D40" s="161" t="s">
        <v>29</v>
      </c>
      <c r="E40" s="317">
        <v>0.3</v>
      </c>
      <c r="F40" s="162"/>
      <c r="G40" s="303">
        <f>'1'!G47</f>
        <v>0</v>
      </c>
      <c r="H40" s="301">
        <f>'2'!G47</f>
        <v>0</v>
      </c>
      <c r="I40" s="303">
        <f>'3'!G47</f>
        <v>0</v>
      </c>
      <c r="J40" s="303">
        <f>'4'!G47</f>
        <v>0</v>
      </c>
      <c r="K40" s="303">
        <f>'5'!G47</f>
        <v>0</v>
      </c>
      <c r="L40" s="303">
        <f>'6'!G47</f>
        <v>0</v>
      </c>
      <c r="M40" s="303">
        <f>'7'!G47</f>
        <v>0</v>
      </c>
      <c r="N40" s="303">
        <f>'8'!G47</f>
        <v>0</v>
      </c>
      <c r="O40" s="303">
        <f>'9'!G47</f>
        <v>0</v>
      </c>
      <c r="P40" s="303">
        <f>'10'!G47</f>
        <v>0</v>
      </c>
      <c r="Q40" s="303">
        <f>'11'!G47</f>
        <v>0</v>
      </c>
      <c r="R40" s="303">
        <f>'12'!G47</f>
        <v>0</v>
      </c>
      <c r="S40" s="303">
        <f>'13'!G47</f>
        <v>0</v>
      </c>
      <c r="T40" s="303">
        <f>'14'!G47</f>
        <v>0</v>
      </c>
      <c r="U40" s="303">
        <f>'15'!G47</f>
        <v>0</v>
      </c>
      <c r="V40" s="303">
        <f>'16'!G47</f>
        <v>0</v>
      </c>
      <c r="W40" s="303">
        <f>'17'!G47</f>
        <v>0</v>
      </c>
      <c r="X40" s="303">
        <f>'18'!G47</f>
        <v>0</v>
      </c>
      <c r="Y40" s="303">
        <f>'19'!G47</f>
        <v>0</v>
      </c>
      <c r="Z40" s="303">
        <f>'20'!G47</f>
        <v>0</v>
      </c>
      <c r="AA40" s="303">
        <f>'21'!G47</f>
        <v>0</v>
      </c>
      <c r="AB40" s="303">
        <f>'22'!G47</f>
        <v>0</v>
      </c>
      <c r="AC40" s="303">
        <f>'23'!G47</f>
        <v>0</v>
      </c>
      <c r="AD40" s="303">
        <f>'24'!G47</f>
        <v>0</v>
      </c>
      <c r="AE40" s="303">
        <f>'25'!G47</f>
        <v>0</v>
      </c>
      <c r="AF40" s="174"/>
      <c r="AG40" s="90"/>
    </row>
    <row r="41" spans="2:33" x14ac:dyDescent="0.2">
      <c r="B41" s="86"/>
      <c r="C41" s="160"/>
      <c r="D41" s="161" t="s">
        <v>29</v>
      </c>
      <c r="E41" s="317">
        <v>1.2</v>
      </c>
      <c r="F41" s="162"/>
      <c r="G41" s="303">
        <f>'1'!G48</f>
        <v>0</v>
      </c>
      <c r="H41" s="301">
        <f>'2'!G48</f>
        <v>0</v>
      </c>
      <c r="I41" s="303">
        <f>'3'!G48</f>
        <v>0</v>
      </c>
      <c r="J41" s="303">
        <f>'4'!G48</f>
        <v>0</v>
      </c>
      <c r="K41" s="303">
        <f>'5'!G48</f>
        <v>0</v>
      </c>
      <c r="L41" s="303">
        <f>'6'!G48</f>
        <v>0</v>
      </c>
      <c r="M41" s="303">
        <f>'7'!G48</f>
        <v>0</v>
      </c>
      <c r="N41" s="303">
        <f>'8'!G48</f>
        <v>0</v>
      </c>
      <c r="O41" s="303">
        <f>'9'!G48</f>
        <v>0</v>
      </c>
      <c r="P41" s="303">
        <f>'10'!G48</f>
        <v>0</v>
      </c>
      <c r="Q41" s="303">
        <f>'11'!G48</f>
        <v>0</v>
      </c>
      <c r="R41" s="303">
        <f>'12'!G48</f>
        <v>0</v>
      </c>
      <c r="S41" s="303">
        <f>'13'!G48</f>
        <v>0</v>
      </c>
      <c r="T41" s="303">
        <f>'14'!G48</f>
        <v>0</v>
      </c>
      <c r="U41" s="303">
        <f>'15'!G48</f>
        <v>0</v>
      </c>
      <c r="V41" s="303">
        <f>'16'!G48</f>
        <v>0</v>
      </c>
      <c r="W41" s="303">
        <f>'17'!G48</f>
        <v>0</v>
      </c>
      <c r="X41" s="303">
        <f>'18'!G48</f>
        <v>0</v>
      </c>
      <c r="Y41" s="303">
        <f>'19'!G48</f>
        <v>0</v>
      </c>
      <c r="Z41" s="303">
        <f>'20'!G48</f>
        <v>0</v>
      </c>
      <c r="AA41" s="303">
        <f>'21'!G48</f>
        <v>0</v>
      </c>
      <c r="AB41" s="303">
        <f>'22'!G48</f>
        <v>0</v>
      </c>
      <c r="AC41" s="303">
        <f>'23'!G48</f>
        <v>0</v>
      </c>
      <c r="AD41" s="303">
        <f>'24'!G48</f>
        <v>0</v>
      </c>
      <c r="AE41" s="303">
        <f>'25'!G48</f>
        <v>0</v>
      </c>
      <c r="AF41" s="174"/>
      <c r="AG41" s="90"/>
    </row>
    <row r="42" spans="2:33" x14ac:dyDescent="0.2">
      <c r="B42" s="86"/>
      <c r="C42" s="160"/>
      <c r="D42" s="161" t="s">
        <v>28</v>
      </c>
      <c r="E42" s="161"/>
      <c r="F42" s="162"/>
      <c r="G42" s="303">
        <f>'1'!G49</f>
        <v>0</v>
      </c>
      <c r="H42" s="301">
        <f>'2'!G49</f>
        <v>0</v>
      </c>
      <c r="I42" s="303">
        <f>'3'!G49</f>
        <v>0</v>
      </c>
      <c r="J42" s="303">
        <f>'4'!G49</f>
        <v>0</v>
      </c>
      <c r="K42" s="303">
        <f>'5'!G49</f>
        <v>0</v>
      </c>
      <c r="L42" s="303">
        <f>'6'!G49</f>
        <v>0</v>
      </c>
      <c r="M42" s="303">
        <f>'7'!G49</f>
        <v>0</v>
      </c>
      <c r="N42" s="303">
        <f>'8'!G49</f>
        <v>0</v>
      </c>
      <c r="O42" s="303">
        <f>'9'!G49</f>
        <v>0</v>
      </c>
      <c r="P42" s="303">
        <f>'10'!G49</f>
        <v>0</v>
      </c>
      <c r="Q42" s="303">
        <f>'11'!G49</f>
        <v>0</v>
      </c>
      <c r="R42" s="303">
        <f>'12'!G49</f>
        <v>0</v>
      </c>
      <c r="S42" s="303">
        <f>'13'!G49</f>
        <v>0</v>
      </c>
      <c r="T42" s="303">
        <f>'14'!G49</f>
        <v>0</v>
      </c>
      <c r="U42" s="303">
        <f>'15'!G49</f>
        <v>0</v>
      </c>
      <c r="V42" s="303">
        <f>'16'!G49</f>
        <v>0</v>
      </c>
      <c r="W42" s="303">
        <f>'17'!G49</f>
        <v>0</v>
      </c>
      <c r="X42" s="303">
        <f>'18'!G49</f>
        <v>0</v>
      </c>
      <c r="Y42" s="303">
        <f>'19'!G49</f>
        <v>0</v>
      </c>
      <c r="Z42" s="303">
        <f>'20'!G49</f>
        <v>0</v>
      </c>
      <c r="AA42" s="303">
        <f>'21'!G49</f>
        <v>0</v>
      </c>
      <c r="AB42" s="303">
        <f>'22'!G49</f>
        <v>0</v>
      </c>
      <c r="AC42" s="303">
        <f>'23'!G49</f>
        <v>0</v>
      </c>
      <c r="AD42" s="303">
        <f>'24'!G49</f>
        <v>0</v>
      </c>
      <c r="AE42" s="303">
        <f>'25'!G49</f>
        <v>0</v>
      </c>
      <c r="AF42" s="180"/>
      <c r="AG42" s="90"/>
    </row>
    <row r="43" spans="2:33" s="74" customFormat="1" x14ac:dyDescent="0.2">
      <c r="B43" s="102"/>
      <c r="C43" s="181"/>
      <c r="D43" s="175" t="s">
        <v>69</v>
      </c>
      <c r="E43" s="175"/>
      <c r="F43" s="184"/>
      <c r="G43" s="314">
        <f>ROUND(IF(G46&lt;(G39*0.8),G46,(0.8*G39)),0)</f>
        <v>0</v>
      </c>
      <c r="H43" s="314">
        <f>ROUND(IF(H46&lt;(H39*0.8),H46,(0.8*H39)),0)</f>
        <v>0</v>
      </c>
      <c r="I43" s="314">
        <f>ROUND(IF(I46&lt;(I39*0.8),I46,(0.8*I39)),0)</f>
        <v>0</v>
      </c>
      <c r="J43" s="314">
        <f t="shared" ref="J43:AE43" si="7">ROUND(IF(J46&lt;(J39*0.8),J46,(0.8*J39)),0)</f>
        <v>0</v>
      </c>
      <c r="K43" s="314">
        <f t="shared" si="7"/>
        <v>0</v>
      </c>
      <c r="L43" s="314">
        <f t="shared" si="7"/>
        <v>0</v>
      </c>
      <c r="M43" s="314">
        <f t="shared" si="7"/>
        <v>0</v>
      </c>
      <c r="N43" s="314">
        <f t="shared" si="7"/>
        <v>0</v>
      </c>
      <c r="O43" s="314">
        <f t="shared" si="7"/>
        <v>0</v>
      </c>
      <c r="P43" s="314">
        <f t="shared" si="7"/>
        <v>0</v>
      </c>
      <c r="Q43" s="314">
        <f t="shared" si="7"/>
        <v>0</v>
      </c>
      <c r="R43" s="314">
        <f t="shared" si="7"/>
        <v>0</v>
      </c>
      <c r="S43" s="314">
        <f t="shared" si="7"/>
        <v>0</v>
      </c>
      <c r="T43" s="314">
        <f t="shared" si="7"/>
        <v>0</v>
      </c>
      <c r="U43" s="314">
        <f t="shared" si="7"/>
        <v>0</v>
      </c>
      <c r="V43" s="314">
        <f t="shared" si="7"/>
        <v>0</v>
      </c>
      <c r="W43" s="314">
        <f t="shared" si="7"/>
        <v>0</v>
      </c>
      <c r="X43" s="314">
        <f t="shared" si="7"/>
        <v>0</v>
      </c>
      <c r="Y43" s="314">
        <f t="shared" si="7"/>
        <v>0</v>
      </c>
      <c r="Z43" s="314">
        <f t="shared" si="7"/>
        <v>0</v>
      </c>
      <c r="AA43" s="314">
        <f t="shared" si="7"/>
        <v>0</v>
      </c>
      <c r="AB43" s="314">
        <f t="shared" si="7"/>
        <v>0</v>
      </c>
      <c r="AC43" s="314">
        <f t="shared" si="7"/>
        <v>0</v>
      </c>
      <c r="AD43" s="314">
        <f t="shared" si="7"/>
        <v>0</v>
      </c>
      <c r="AE43" s="314">
        <f t="shared" si="7"/>
        <v>0</v>
      </c>
      <c r="AF43" s="182"/>
      <c r="AG43" s="103"/>
    </row>
    <row r="44" spans="2:33" x14ac:dyDescent="0.2">
      <c r="B44" s="86"/>
      <c r="C44" s="160"/>
      <c r="D44" s="161" t="s">
        <v>153</v>
      </c>
      <c r="E44" s="161"/>
      <c r="F44" s="162"/>
      <c r="G44" s="303" t="str">
        <f>'1'!G51</f>
        <v>nee</v>
      </c>
      <c r="H44" s="301" t="str">
        <f>'2'!G51</f>
        <v>nee</v>
      </c>
      <c r="I44" s="303" t="e">
        <f>'3'!G51</f>
        <v>#REF!</v>
      </c>
      <c r="J44" s="303" t="e">
        <f>'4'!G51</f>
        <v>#REF!</v>
      </c>
      <c r="K44" s="303" t="e">
        <f>'5'!G51</f>
        <v>#REF!</v>
      </c>
      <c r="L44" s="303" t="e">
        <f>'6'!G51</f>
        <v>#REF!</v>
      </c>
      <c r="M44" s="303" t="e">
        <f>'7'!G51</f>
        <v>#REF!</v>
      </c>
      <c r="N44" s="303" t="e">
        <f>'8'!G51</f>
        <v>#REF!</v>
      </c>
      <c r="O44" s="303" t="e">
        <f>'9'!G51</f>
        <v>#REF!</v>
      </c>
      <c r="P44" s="303" t="e">
        <f>'10'!G51</f>
        <v>#REF!</v>
      </c>
      <c r="Q44" s="303" t="e">
        <f>'11'!G51</f>
        <v>#REF!</v>
      </c>
      <c r="R44" s="303" t="e">
        <f>'12'!G51</f>
        <v>#REF!</v>
      </c>
      <c r="S44" s="303" t="e">
        <f>'13'!G51</f>
        <v>#REF!</v>
      </c>
      <c r="T44" s="303" t="e">
        <f>'14'!G51</f>
        <v>#REF!</v>
      </c>
      <c r="U44" s="303" t="e">
        <f>'15'!G51</f>
        <v>#REF!</v>
      </c>
      <c r="V44" s="303" t="e">
        <f>'16'!G51</f>
        <v>#REF!</v>
      </c>
      <c r="W44" s="303" t="e">
        <f>'17'!G51</f>
        <v>#REF!</v>
      </c>
      <c r="X44" s="303" t="e">
        <f>'18'!G51</f>
        <v>#REF!</v>
      </c>
      <c r="Y44" s="303" t="e">
        <f>'19'!G51</f>
        <v>#REF!</v>
      </c>
      <c r="Z44" s="303" t="e">
        <f>'20'!G51</f>
        <v>#REF!</v>
      </c>
      <c r="AA44" s="303" t="e">
        <f>'21'!G51</f>
        <v>#REF!</v>
      </c>
      <c r="AB44" s="303" t="e">
        <f>'22'!G51</f>
        <v>#REF!</v>
      </c>
      <c r="AC44" s="303" t="e">
        <f>'23'!G51</f>
        <v>#REF!</v>
      </c>
      <c r="AD44" s="303" t="e">
        <f>'24'!G51</f>
        <v>#REF!</v>
      </c>
      <c r="AE44" s="303" t="e">
        <f>'25'!G51</f>
        <v>#REF!</v>
      </c>
      <c r="AF44" s="180"/>
      <c r="AG44" s="90"/>
    </row>
    <row r="45" spans="2:33" x14ac:dyDescent="0.2">
      <c r="B45" s="86"/>
      <c r="C45" s="160"/>
      <c r="D45" s="161" t="s">
        <v>154</v>
      </c>
      <c r="E45" s="161"/>
      <c r="F45" s="162"/>
      <c r="G45" s="318">
        <f t="shared" ref="G45:AE45" si="8">SUM(G40:G41)</f>
        <v>0</v>
      </c>
      <c r="H45" s="318">
        <f t="shared" si="8"/>
        <v>0</v>
      </c>
      <c r="I45" s="318">
        <f t="shared" si="8"/>
        <v>0</v>
      </c>
      <c r="J45" s="318">
        <f t="shared" si="8"/>
        <v>0</v>
      </c>
      <c r="K45" s="318">
        <f t="shared" si="8"/>
        <v>0</v>
      </c>
      <c r="L45" s="318">
        <f t="shared" si="8"/>
        <v>0</v>
      </c>
      <c r="M45" s="318">
        <f t="shared" si="8"/>
        <v>0</v>
      </c>
      <c r="N45" s="318">
        <f t="shared" si="8"/>
        <v>0</v>
      </c>
      <c r="O45" s="318">
        <f t="shared" si="8"/>
        <v>0</v>
      </c>
      <c r="P45" s="318">
        <f t="shared" si="8"/>
        <v>0</v>
      </c>
      <c r="Q45" s="318">
        <f t="shared" si="8"/>
        <v>0</v>
      </c>
      <c r="R45" s="318">
        <f t="shared" si="8"/>
        <v>0</v>
      </c>
      <c r="S45" s="318">
        <f t="shared" si="8"/>
        <v>0</v>
      </c>
      <c r="T45" s="318">
        <f t="shared" si="8"/>
        <v>0</v>
      </c>
      <c r="U45" s="318">
        <f t="shared" si="8"/>
        <v>0</v>
      </c>
      <c r="V45" s="318">
        <f t="shared" si="8"/>
        <v>0</v>
      </c>
      <c r="W45" s="318">
        <f t="shared" si="8"/>
        <v>0</v>
      </c>
      <c r="X45" s="318">
        <f t="shared" si="8"/>
        <v>0</v>
      </c>
      <c r="Y45" s="318">
        <f t="shared" si="8"/>
        <v>0</v>
      </c>
      <c r="Z45" s="318">
        <f t="shared" si="8"/>
        <v>0</v>
      </c>
      <c r="AA45" s="318">
        <f t="shared" si="8"/>
        <v>0</v>
      </c>
      <c r="AB45" s="318">
        <f t="shared" si="8"/>
        <v>0</v>
      </c>
      <c r="AC45" s="318">
        <f t="shared" si="8"/>
        <v>0</v>
      </c>
      <c r="AD45" s="318">
        <f t="shared" si="8"/>
        <v>0</v>
      </c>
      <c r="AE45" s="318">
        <f t="shared" si="8"/>
        <v>0</v>
      </c>
      <c r="AF45" s="180"/>
      <c r="AG45" s="90"/>
    </row>
    <row r="46" spans="2:33" x14ac:dyDescent="0.2">
      <c r="B46" s="102"/>
      <c r="C46" s="181"/>
      <c r="D46" s="190"/>
      <c r="E46" s="190"/>
      <c r="F46" s="184"/>
      <c r="G46" s="359"/>
      <c r="H46" s="359"/>
      <c r="I46" s="359"/>
      <c r="J46" s="359"/>
      <c r="K46" s="359"/>
      <c r="L46" s="359"/>
      <c r="M46" s="359"/>
      <c r="N46" s="359"/>
      <c r="O46" s="359"/>
      <c r="P46" s="359"/>
      <c r="Q46" s="359"/>
      <c r="R46" s="359"/>
      <c r="S46" s="359"/>
      <c r="T46" s="359"/>
      <c r="U46" s="359"/>
      <c r="V46" s="359"/>
      <c r="W46" s="359"/>
      <c r="X46" s="359"/>
      <c r="Y46" s="359"/>
      <c r="Z46" s="359"/>
      <c r="AA46" s="359"/>
      <c r="AB46" s="359"/>
      <c r="AC46" s="359"/>
      <c r="AD46" s="359"/>
      <c r="AE46" s="359"/>
      <c r="AF46" s="182"/>
      <c r="AG46" s="103"/>
    </row>
    <row r="47" spans="2:33" x14ac:dyDescent="0.2">
      <c r="B47" s="86"/>
      <c r="C47" s="160"/>
      <c r="D47" s="184" t="s">
        <v>205</v>
      </c>
      <c r="E47" s="184"/>
      <c r="F47" s="162"/>
      <c r="G47" s="162"/>
      <c r="H47" s="162"/>
      <c r="I47" s="162"/>
      <c r="J47" s="162"/>
      <c r="K47" s="162"/>
      <c r="L47" s="162"/>
      <c r="M47" s="162"/>
      <c r="N47" s="162"/>
      <c r="O47" s="162"/>
      <c r="P47" s="162"/>
      <c r="Q47" s="162"/>
      <c r="R47" s="162"/>
      <c r="S47" s="162"/>
      <c r="T47" s="162"/>
      <c r="U47" s="162"/>
      <c r="V47" s="162"/>
      <c r="W47" s="162"/>
      <c r="X47" s="162"/>
      <c r="Y47" s="162"/>
      <c r="Z47" s="162"/>
      <c r="AA47" s="162"/>
      <c r="AB47" s="162"/>
      <c r="AC47" s="162"/>
      <c r="AD47" s="162"/>
      <c r="AE47" s="162"/>
      <c r="AF47" s="166"/>
      <c r="AG47" s="90"/>
    </row>
    <row r="48" spans="2:33" x14ac:dyDescent="0.2">
      <c r="B48" s="86"/>
      <c r="C48" s="160"/>
      <c r="D48" s="161" t="s">
        <v>4</v>
      </c>
      <c r="E48" s="161"/>
      <c r="F48" s="162"/>
      <c r="G48" s="303">
        <f>'1'!G55</f>
        <v>0</v>
      </c>
      <c r="H48" s="301">
        <f>'2'!G55</f>
        <v>0</v>
      </c>
      <c r="I48" s="303">
        <f>'3'!G55</f>
        <v>0</v>
      </c>
      <c r="J48" s="303">
        <f>'4'!G55</f>
        <v>0</v>
      </c>
      <c r="K48" s="303">
        <f>'5'!G55</f>
        <v>0</v>
      </c>
      <c r="L48" s="303">
        <f>'6'!G55</f>
        <v>0</v>
      </c>
      <c r="M48" s="303">
        <f>'7'!G55</f>
        <v>0</v>
      </c>
      <c r="N48" s="303">
        <f>'8'!G55</f>
        <v>0</v>
      </c>
      <c r="O48" s="303">
        <f>'9'!G55</f>
        <v>0</v>
      </c>
      <c r="P48" s="303">
        <f>'10'!G55</f>
        <v>0</v>
      </c>
      <c r="Q48" s="303">
        <f>'11'!G55</f>
        <v>0</v>
      </c>
      <c r="R48" s="303">
        <f>'12'!G55</f>
        <v>0</v>
      </c>
      <c r="S48" s="303">
        <f>'13'!G55</f>
        <v>0</v>
      </c>
      <c r="T48" s="303">
        <f>'14'!G55</f>
        <v>0</v>
      </c>
      <c r="U48" s="303">
        <f>'15'!G55</f>
        <v>0</v>
      </c>
      <c r="V48" s="303">
        <f>'16'!G55</f>
        <v>0</v>
      </c>
      <c r="W48" s="303">
        <f>'17'!G55</f>
        <v>0</v>
      </c>
      <c r="X48" s="303">
        <f>'18'!G55</f>
        <v>0</v>
      </c>
      <c r="Y48" s="303">
        <f>'19'!G55</f>
        <v>0</v>
      </c>
      <c r="Z48" s="303">
        <f>'20'!G55</f>
        <v>0</v>
      </c>
      <c r="AA48" s="303">
        <f>'21'!G55</f>
        <v>0</v>
      </c>
      <c r="AB48" s="303">
        <f>'22'!G55</f>
        <v>0</v>
      </c>
      <c r="AC48" s="303">
        <f>'23'!G55</f>
        <v>0</v>
      </c>
      <c r="AD48" s="303">
        <f>'24'!G55</f>
        <v>0</v>
      </c>
      <c r="AE48" s="303">
        <f>'25'!G55</f>
        <v>0</v>
      </c>
      <c r="AF48" s="174"/>
      <c r="AG48" s="90"/>
    </row>
    <row r="49" spans="2:33" x14ac:dyDescent="0.2">
      <c r="B49" s="86"/>
      <c r="C49" s="160"/>
      <c r="D49" s="161" t="s">
        <v>5</v>
      </c>
      <c r="E49" s="161"/>
      <c r="F49" s="162"/>
      <c r="G49" s="303">
        <f>'1'!G56</f>
        <v>0</v>
      </c>
      <c r="H49" s="301">
        <f>'2'!G56</f>
        <v>0</v>
      </c>
      <c r="I49" s="303">
        <f>'3'!G56</f>
        <v>0</v>
      </c>
      <c r="J49" s="303">
        <f>'4'!G56</f>
        <v>0</v>
      </c>
      <c r="K49" s="303">
        <f>'5'!G56</f>
        <v>0</v>
      </c>
      <c r="L49" s="303">
        <f>'6'!G56</f>
        <v>0</v>
      </c>
      <c r="M49" s="303">
        <f>'7'!G56</f>
        <v>0</v>
      </c>
      <c r="N49" s="303">
        <f>'8'!G56</f>
        <v>0</v>
      </c>
      <c r="O49" s="303">
        <f>'9'!G56</f>
        <v>0</v>
      </c>
      <c r="P49" s="303">
        <f>'10'!G56</f>
        <v>0</v>
      </c>
      <c r="Q49" s="303">
        <f>'11'!G56</f>
        <v>0</v>
      </c>
      <c r="R49" s="303">
        <f>'12'!G56</f>
        <v>0</v>
      </c>
      <c r="S49" s="303">
        <f>'13'!G56</f>
        <v>0</v>
      </c>
      <c r="T49" s="303">
        <f>'14'!G56</f>
        <v>0</v>
      </c>
      <c r="U49" s="303">
        <f>'15'!G56</f>
        <v>0</v>
      </c>
      <c r="V49" s="303">
        <f>'16'!G56</f>
        <v>0</v>
      </c>
      <c r="W49" s="303">
        <f>'17'!G56</f>
        <v>0</v>
      </c>
      <c r="X49" s="303">
        <f>'18'!G56</f>
        <v>0</v>
      </c>
      <c r="Y49" s="303">
        <f>'19'!G56</f>
        <v>0</v>
      </c>
      <c r="Z49" s="303">
        <f>'20'!G56</f>
        <v>0</v>
      </c>
      <c r="AA49" s="303">
        <f>'21'!G56</f>
        <v>0</v>
      </c>
      <c r="AB49" s="303">
        <f>'22'!G56</f>
        <v>0</v>
      </c>
      <c r="AC49" s="303">
        <f>'23'!G56</f>
        <v>0</v>
      </c>
      <c r="AD49" s="303">
        <f>'24'!G56</f>
        <v>0</v>
      </c>
      <c r="AE49" s="303">
        <f>'25'!G56</f>
        <v>0</v>
      </c>
      <c r="AF49" s="174"/>
      <c r="AG49" s="90"/>
    </row>
    <row r="50" spans="2:33" x14ac:dyDescent="0.2">
      <c r="B50" s="86"/>
      <c r="C50" s="160"/>
      <c r="D50" s="175" t="s">
        <v>30</v>
      </c>
      <c r="E50" s="175"/>
      <c r="F50" s="162"/>
      <c r="G50" s="313">
        <f t="shared" ref="G50" si="9">G48+G49</f>
        <v>0</v>
      </c>
      <c r="H50" s="313">
        <f>H48+H49</f>
        <v>0</v>
      </c>
      <c r="I50" s="313">
        <f>I48+I49</f>
        <v>0</v>
      </c>
      <c r="J50" s="313">
        <f t="shared" ref="J50:AE50" si="10">J48+J49</f>
        <v>0</v>
      </c>
      <c r="K50" s="313">
        <f t="shared" si="10"/>
        <v>0</v>
      </c>
      <c r="L50" s="313">
        <f t="shared" si="10"/>
        <v>0</v>
      </c>
      <c r="M50" s="313">
        <f t="shared" si="10"/>
        <v>0</v>
      </c>
      <c r="N50" s="313">
        <f t="shared" si="10"/>
        <v>0</v>
      </c>
      <c r="O50" s="313">
        <f t="shared" si="10"/>
        <v>0</v>
      </c>
      <c r="P50" s="313">
        <f t="shared" si="10"/>
        <v>0</v>
      </c>
      <c r="Q50" s="313">
        <f t="shared" si="10"/>
        <v>0</v>
      </c>
      <c r="R50" s="313">
        <f t="shared" si="10"/>
        <v>0</v>
      </c>
      <c r="S50" s="313">
        <f t="shared" si="10"/>
        <v>0</v>
      </c>
      <c r="T50" s="313">
        <f t="shared" si="10"/>
        <v>0</v>
      </c>
      <c r="U50" s="313">
        <f t="shared" si="10"/>
        <v>0</v>
      </c>
      <c r="V50" s="313">
        <f t="shared" si="10"/>
        <v>0</v>
      </c>
      <c r="W50" s="313">
        <f t="shared" si="10"/>
        <v>0</v>
      </c>
      <c r="X50" s="313">
        <f t="shared" si="10"/>
        <v>0</v>
      </c>
      <c r="Y50" s="313">
        <f t="shared" si="10"/>
        <v>0</v>
      </c>
      <c r="Z50" s="313">
        <f t="shared" si="10"/>
        <v>0</v>
      </c>
      <c r="AA50" s="313">
        <f t="shared" si="10"/>
        <v>0</v>
      </c>
      <c r="AB50" s="313">
        <f t="shared" si="10"/>
        <v>0</v>
      </c>
      <c r="AC50" s="313">
        <f t="shared" si="10"/>
        <v>0</v>
      </c>
      <c r="AD50" s="313">
        <f t="shared" si="10"/>
        <v>0</v>
      </c>
      <c r="AE50" s="313">
        <f t="shared" si="10"/>
        <v>0</v>
      </c>
      <c r="AF50" s="177"/>
      <c r="AG50" s="90"/>
    </row>
    <row r="51" spans="2:33" x14ac:dyDescent="0.2">
      <c r="B51" s="86"/>
      <c r="C51" s="160"/>
      <c r="D51" s="161" t="s">
        <v>29</v>
      </c>
      <c r="E51" s="317">
        <v>0.3</v>
      </c>
      <c r="F51" s="162"/>
      <c r="G51" s="303">
        <f>'1'!G58</f>
        <v>0</v>
      </c>
      <c r="H51" s="301">
        <f>'2'!G58</f>
        <v>0</v>
      </c>
      <c r="I51" s="303">
        <f>'3'!G58</f>
        <v>0</v>
      </c>
      <c r="J51" s="303">
        <f>'4'!G58</f>
        <v>0</v>
      </c>
      <c r="K51" s="303">
        <f>'5'!G58</f>
        <v>0</v>
      </c>
      <c r="L51" s="303">
        <f>'6'!G58</f>
        <v>0</v>
      </c>
      <c r="M51" s="303">
        <f>'7'!G58</f>
        <v>0</v>
      </c>
      <c r="N51" s="303">
        <f>'8'!G58</f>
        <v>0</v>
      </c>
      <c r="O51" s="303">
        <f>'9'!G58</f>
        <v>0</v>
      </c>
      <c r="P51" s="303">
        <f>'10'!G58</f>
        <v>0</v>
      </c>
      <c r="Q51" s="303">
        <f>'11'!G58</f>
        <v>0</v>
      </c>
      <c r="R51" s="303">
        <f>'12'!G58</f>
        <v>0</v>
      </c>
      <c r="S51" s="303">
        <f>'13'!G58</f>
        <v>0</v>
      </c>
      <c r="T51" s="303">
        <f>'14'!G58</f>
        <v>0</v>
      </c>
      <c r="U51" s="303">
        <f>'15'!G58</f>
        <v>0</v>
      </c>
      <c r="V51" s="303">
        <f>'16'!G58</f>
        <v>0</v>
      </c>
      <c r="W51" s="303">
        <f>'17'!G58</f>
        <v>0</v>
      </c>
      <c r="X51" s="303">
        <f>'18'!G58</f>
        <v>0</v>
      </c>
      <c r="Y51" s="303">
        <f>'19'!G58</f>
        <v>0</v>
      </c>
      <c r="Z51" s="303">
        <f>'20'!G58</f>
        <v>0</v>
      </c>
      <c r="AA51" s="303">
        <f>'21'!G58</f>
        <v>0</v>
      </c>
      <c r="AB51" s="303">
        <f>'22'!G58</f>
        <v>0</v>
      </c>
      <c r="AC51" s="303">
        <f>'23'!G58</f>
        <v>0</v>
      </c>
      <c r="AD51" s="303">
        <f>'24'!G58</f>
        <v>0</v>
      </c>
      <c r="AE51" s="303">
        <f>'25'!G58</f>
        <v>0</v>
      </c>
      <c r="AF51" s="174"/>
      <c r="AG51" s="90"/>
    </row>
    <row r="52" spans="2:33" x14ac:dyDescent="0.2">
      <c r="B52" s="86"/>
      <c r="C52" s="160"/>
      <c r="D52" s="161" t="s">
        <v>29</v>
      </c>
      <c r="E52" s="317">
        <v>1.2</v>
      </c>
      <c r="F52" s="162"/>
      <c r="G52" s="303">
        <f>'1'!G59</f>
        <v>0</v>
      </c>
      <c r="H52" s="301">
        <f>'2'!G59</f>
        <v>0</v>
      </c>
      <c r="I52" s="303">
        <f>'3'!G59</f>
        <v>0</v>
      </c>
      <c r="J52" s="303">
        <f>'4'!G59</f>
        <v>0</v>
      </c>
      <c r="K52" s="303">
        <f>'5'!G59</f>
        <v>0</v>
      </c>
      <c r="L52" s="303">
        <f>'6'!G59</f>
        <v>0</v>
      </c>
      <c r="M52" s="303">
        <f>'7'!G59</f>
        <v>0</v>
      </c>
      <c r="N52" s="303">
        <f>'8'!G59</f>
        <v>0</v>
      </c>
      <c r="O52" s="303">
        <f>'9'!G59</f>
        <v>0</v>
      </c>
      <c r="P52" s="303">
        <f>'10'!G59</f>
        <v>0</v>
      </c>
      <c r="Q52" s="303">
        <f>'11'!G59</f>
        <v>0</v>
      </c>
      <c r="R52" s="303">
        <f>'12'!G59</f>
        <v>0</v>
      </c>
      <c r="S52" s="303">
        <f>'13'!G59</f>
        <v>0</v>
      </c>
      <c r="T52" s="303">
        <f>'14'!G59</f>
        <v>0</v>
      </c>
      <c r="U52" s="303">
        <f>'15'!G59</f>
        <v>0</v>
      </c>
      <c r="V52" s="303">
        <f>'16'!G59</f>
        <v>0</v>
      </c>
      <c r="W52" s="303">
        <f>'17'!G59</f>
        <v>0</v>
      </c>
      <c r="X52" s="303">
        <f>'18'!G59</f>
        <v>0</v>
      </c>
      <c r="Y52" s="303">
        <f>'19'!G59</f>
        <v>0</v>
      </c>
      <c r="Z52" s="303">
        <f>'20'!G59</f>
        <v>0</v>
      </c>
      <c r="AA52" s="303">
        <f>'21'!G59</f>
        <v>0</v>
      </c>
      <c r="AB52" s="303">
        <f>'22'!G59</f>
        <v>0</v>
      </c>
      <c r="AC52" s="303">
        <f>'23'!G59</f>
        <v>0</v>
      </c>
      <c r="AD52" s="303">
        <f>'24'!G59</f>
        <v>0</v>
      </c>
      <c r="AE52" s="303">
        <f>'25'!G59</f>
        <v>0</v>
      </c>
      <c r="AF52" s="174"/>
      <c r="AG52" s="90"/>
    </row>
    <row r="53" spans="2:33" x14ac:dyDescent="0.2">
      <c r="B53" s="86"/>
      <c r="C53" s="160"/>
      <c r="D53" s="161" t="s">
        <v>28</v>
      </c>
      <c r="E53" s="161"/>
      <c r="F53" s="162"/>
      <c r="G53" s="434">
        <f>'1'!G60</f>
        <v>0</v>
      </c>
      <c r="H53" s="302">
        <f>'2'!G60</f>
        <v>0</v>
      </c>
      <c r="I53" s="434">
        <f>'3'!G60</f>
        <v>0</v>
      </c>
      <c r="J53" s="434">
        <f>'4'!G60</f>
        <v>0</v>
      </c>
      <c r="K53" s="434">
        <f>'5'!G60</f>
        <v>0</v>
      </c>
      <c r="L53" s="434">
        <f>'6'!G60</f>
        <v>0</v>
      </c>
      <c r="M53" s="434">
        <f>'7'!G60</f>
        <v>0</v>
      </c>
      <c r="N53" s="434">
        <f>'8'!G60</f>
        <v>0</v>
      </c>
      <c r="O53" s="434">
        <f>'9'!G60</f>
        <v>0</v>
      </c>
      <c r="P53" s="434">
        <f>'10'!G60</f>
        <v>0</v>
      </c>
      <c r="Q53" s="434">
        <f>'11'!G60</f>
        <v>0</v>
      </c>
      <c r="R53" s="434">
        <f>'12'!G60</f>
        <v>0</v>
      </c>
      <c r="S53" s="434">
        <f>'13'!G60</f>
        <v>0</v>
      </c>
      <c r="T53" s="434">
        <f>'14'!G60</f>
        <v>0</v>
      </c>
      <c r="U53" s="434">
        <f>'15'!G60</f>
        <v>0</v>
      </c>
      <c r="V53" s="434">
        <f>'16'!G60</f>
        <v>0</v>
      </c>
      <c r="W53" s="434">
        <f>'17'!G60</f>
        <v>0</v>
      </c>
      <c r="X53" s="434">
        <f>'18'!G60</f>
        <v>0</v>
      </c>
      <c r="Y53" s="434">
        <f>'19'!G60</f>
        <v>0</v>
      </c>
      <c r="Z53" s="434">
        <f>'20'!G60</f>
        <v>0</v>
      </c>
      <c r="AA53" s="434">
        <f>'21'!G60</f>
        <v>0</v>
      </c>
      <c r="AB53" s="434">
        <f>'22'!G60</f>
        <v>0</v>
      </c>
      <c r="AC53" s="434">
        <f>'23'!G60</f>
        <v>0</v>
      </c>
      <c r="AD53" s="434">
        <f>'24'!G60</f>
        <v>0</v>
      </c>
      <c r="AE53" s="434">
        <f>'25'!G60</f>
        <v>0</v>
      </c>
      <c r="AF53" s="182"/>
      <c r="AG53" s="90"/>
    </row>
    <row r="54" spans="2:33" x14ac:dyDescent="0.2">
      <c r="B54" s="86"/>
      <c r="C54" s="160"/>
      <c r="D54" s="161" t="s">
        <v>69</v>
      </c>
      <c r="E54" s="161"/>
      <c r="F54" s="162"/>
      <c r="G54" s="318">
        <f>ROUND(IF(G57&lt;(G50*0.8),G57,(0.8*G50)),0)</f>
        <v>0</v>
      </c>
      <c r="H54" s="318">
        <f>ROUND(IF(H57&lt;(H50*0.8),H57,(0.8*H50)),0)</f>
        <v>0</v>
      </c>
      <c r="I54" s="318">
        <f>ROUND(IF(I57&lt;(I50*0.8),I57,(0.8*I50)),0)</f>
        <v>0</v>
      </c>
      <c r="J54" s="318"/>
      <c r="K54" s="318"/>
      <c r="L54" s="318"/>
      <c r="M54" s="318"/>
      <c r="N54" s="318"/>
      <c r="O54" s="318"/>
      <c r="P54" s="318"/>
      <c r="Q54" s="318"/>
      <c r="R54" s="318"/>
      <c r="S54" s="318"/>
      <c r="T54" s="318"/>
      <c r="U54" s="318"/>
      <c r="V54" s="318"/>
      <c r="W54" s="318"/>
      <c r="X54" s="318"/>
      <c r="Y54" s="318"/>
      <c r="Z54" s="318"/>
      <c r="AA54" s="318"/>
      <c r="AB54" s="318"/>
      <c r="AC54" s="318"/>
      <c r="AD54" s="318"/>
      <c r="AE54" s="318"/>
      <c r="AF54" s="180"/>
      <c r="AG54" s="90"/>
    </row>
    <row r="55" spans="2:33" x14ac:dyDescent="0.2">
      <c r="B55" s="86"/>
      <c r="C55" s="160"/>
      <c r="D55" s="161" t="s">
        <v>153</v>
      </c>
      <c r="E55" s="161"/>
      <c r="F55" s="162"/>
      <c r="G55" s="303" t="str">
        <f>'1'!G62</f>
        <v>nee</v>
      </c>
      <c r="H55" s="301" t="e">
        <f>'2'!G62</f>
        <v>#REF!</v>
      </c>
      <c r="I55" s="303" t="e">
        <f>'3'!G62</f>
        <v>#REF!</v>
      </c>
      <c r="J55" s="303" t="e">
        <f>'4'!G62</f>
        <v>#REF!</v>
      </c>
      <c r="K55" s="303" t="e">
        <f>'5'!G62</f>
        <v>#REF!</v>
      </c>
      <c r="L55" s="303" t="e">
        <f>'6'!G62</f>
        <v>#REF!</v>
      </c>
      <c r="M55" s="303" t="e">
        <f>'7'!G62</f>
        <v>#REF!</v>
      </c>
      <c r="N55" s="303" t="e">
        <f>'8'!G62</f>
        <v>#REF!</v>
      </c>
      <c r="O55" s="303" t="e">
        <f>'9'!G62</f>
        <v>#REF!</v>
      </c>
      <c r="P55" s="303" t="e">
        <f>'10'!G62</f>
        <v>#REF!</v>
      </c>
      <c r="Q55" s="303" t="e">
        <f>'11'!G62</f>
        <v>#REF!</v>
      </c>
      <c r="R55" s="303" t="e">
        <f>'12'!G62</f>
        <v>#REF!</v>
      </c>
      <c r="S55" s="303" t="e">
        <f>'13'!G62</f>
        <v>#REF!</v>
      </c>
      <c r="T55" s="303" t="e">
        <f>'14'!G62</f>
        <v>#REF!</v>
      </c>
      <c r="U55" s="303" t="e">
        <f>'15'!G62</f>
        <v>#REF!</v>
      </c>
      <c r="V55" s="303" t="e">
        <f>'16'!G62</f>
        <v>#REF!</v>
      </c>
      <c r="W55" s="303" t="e">
        <f>'17'!G62</f>
        <v>#REF!</v>
      </c>
      <c r="X55" s="303" t="e">
        <f>'18'!G62</f>
        <v>#REF!</v>
      </c>
      <c r="Y55" s="303" t="e">
        <f>'19'!G62</f>
        <v>#REF!</v>
      </c>
      <c r="Z55" s="303" t="e">
        <f>'20'!G62</f>
        <v>#REF!</v>
      </c>
      <c r="AA55" s="303" t="e">
        <f>'21'!G62</f>
        <v>#REF!</v>
      </c>
      <c r="AB55" s="303" t="e">
        <f>'22'!G62</f>
        <v>#REF!</v>
      </c>
      <c r="AC55" s="303" t="e">
        <f>'23'!G62</f>
        <v>#REF!</v>
      </c>
      <c r="AD55" s="303" t="e">
        <f>'24'!G62</f>
        <v>#REF!</v>
      </c>
      <c r="AE55" s="303" t="e">
        <f>'25'!G62</f>
        <v>#REF!</v>
      </c>
      <c r="AF55" s="180"/>
      <c r="AG55" s="90"/>
    </row>
    <row r="56" spans="2:33" x14ac:dyDescent="0.2">
      <c r="B56" s="86"/>
      <c r="C56" s="160"/>
      <c r="D56" s="161" t="s">
        <v>154</v>
      </c>
      <c r="E56" s="161"/>
      <c r="F56" s="162"/>
      <c r="G56" s="318">
        <f t="shared" ref="G56:AE56" si="11">SUM(G51:G52)</f>
        <v>0</v>
      </c>
      <c r="H56" s="318">
        <f t="shared" si="11"/>
        <v>0</v>
      </c>
      <c r="I56" s="318">
        <f t="shared" si="11"/>
        <v>0</v>
      </c>
      <c r="J56" s="318">
        <f t="shared" si="11"/>
        <v>0</v>
      </c>
      <c r="K56" s="318">
        <f t="shared" si="11"/>
        <v>0</v>
      </c>
      <c r="L56" s="318">
        <f t="shared" si="11"/>
        <v>0</v>
      </c>
      <c r="M56" s="318">
        <f t="shared" si="11"/>
        <v>0</v>
      </c>
      <c r="N56" s="318">
        <f t="shared" si="11"/>
        <v>0</v>
      </c>
      <c r="O56" s="318">
        <f t="shared" si="11"/>
        <v>0</v>
      </c>
      <c r="P56" s="318">
        <f t="shared" si="11"/>
        <v>0</v>
      </c>
      <c r="Q56" s="318">
        <f t="shared" si="11"/>
        <v>0</v>
      </c>
      <c r="R56" s="318">
        <f t="shared" si="11"/>
        <v>0</v>
      </c>
      <c r="S56" s="318">
        <f t="shared" si="11"/>
        <v>0</v>
      </c>
      <c r="T56" s="318">
        <f t="shared" si="11"/>
        <v>0</v>
      </c>
      <c r="U56" s="318">
        <f t="shared" si="11"/>
        <v>0</v>
      </c>
      <c r="V56" s="318">
        <f t="shared" si="11"/>
        <v>0</v>
      </c>
      <c r="W56" s="318">
        <f t="shared" si="11"/>
        <v>0</v>
      </c>
      <c r="X56" s="318">
        <f t="shared" si="11"/>
        <v>0</v>
      </c>
      <c r="Y56" s="318">
        <f t="shared" si="11"/>
        <v>0</v>
      </c>
      <c r="Z56" s="318">
        <f t="shared" si="11"/>
        <v>0</v>
      </c>
      <c r="AA56" s="318">
        <f t="shared" si="11"/>
        <v>0</v>
      </c>
      <c r="AB56" s="318">
        <f t="shared" si="11"/>
        <v>0</v>
      </c>
      <c r="AC56" s="318">
        <f t="shared" si="11"/>
        <v>0</v>
      </c>
      <c r="AD56" s="318">
        <f t="shared" si="11"/>
        <v>0</v>
      </c>
      <c r="AE56" s="318">
        <f t="shared" si="11"/>
        <v>0</v>
      </c>
      <c r="AF56" s="180"/>
      <c r="AG56" s="90"/>
    </row>
    <row r="57" spans="2:33" x14ac:dyDescent="0.2">
      <c r="B57" s="86"/>
      <c r="C57" s="195"/>
      <c r="D57" s="297"/>
      <c r="E57" s="297"/>
      <c r="F57" s="235"/>
      <c r="G57" s="360"/>
      <c r="H57" s="360"/>
      <c r="I57" s="360"/>
      <c r="J57" s="360"/>
      <c r="K57" s="360"/>
      <c r="L57" s="360"/>
      <c r="M57" s="360"/>
      <c r="N57" s="360"/>
      <c r="O57" s="360"/>
      <c r="P57" s="360"/>
      <c r="Q57" s="360"/>
      <c r="R57" s="360"/>
      <c r="S57" s="360"/>
      <c r="T57" s="360"/>
      <c r="U57" s="360"/>
      <c r="V57" s="360"/>
      <c r="W57" s="360"/>
      <c r="X57" s="360"/>
      <c r="Y57" s="360"/>
      <c r="Z57" s="360"/>
      <c r="AA57" s="360"/>
      <c r="AB57" s="360"/>
      <c r="AC57" s="360"/>
      <c r="AD57" s="360"/>
      <c r="AE57" s="360"/>
      <c r="AF57" s="197"/>
      <c r="AG57" s="90"/>
    </row>
    <row r="58" spans="2:33" x14ac:dyDescent="0.2">
      <c r="B58" s="86"/>
      <c r="C58" s="87"/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95"/>
      <c r="V58" s="95"/>
      <c r="W58" s="95"/>
      <c r="X58" s="95"/>
      <c r="Y58" s="95"/>
      <c r="Z58" s="95"/>
      <c r="AA58" s="95"/>
      <c r="AB58" s="95"/>
      <c r="AC58" s="95"/>
      <c r="AD58" s="95"/>
      <c r="AE58" s="95"/>
      <c r="AF58" s="87"/>
      <c r="AG58" s="90"/>
    </row>
    <row r="59" spans="2:33" x14ac:dyDescent="0.2">
      <c r="B59" s="86"/>
      <c r="C59" s="156"/>
      <c r="D59" s="199"/>
      <c r="E59" s="199"/>
      <c r="F59" s="199"/>
      <c r="G59" s="199"/>
      <c r="H59" s="199"/>
      <c r="I59" s="305"/>
      <c r="J59" s="305"/>
      <c r="K59" s="305"/>
      <c r="L59" s="305"/>
      <c r="M59" s="305"/>
      <c r="N59" s="305"/>
      <c r="O59" s="305"/>
      <c r="P59" s="305"/>
      <c r="Q59" s="305"/>
      <c r="R59" s="305"/>
      <c r="S59" s="305"/>
      <c r="T59" s="305"/>
      <c r="U59" s="305"/>
      <c r="V59" s="305"/>
      <c r="W59" s="305"/>
      <c r="X59" s="305"/>
      <c r="Y59" s="305"/>
      <c r="Z59" s="305"/>
      <c r="AA59" s="305"/>
      <c r="AB59" s="305"/>
      <c r="AC59" s="305"/>
      <c r="AD59" s="305"/>
      <c r="AE59" s="305"/>
      <c r="AF59" s="201"/>
      <c r="AG59" s="90"/>
    </row>
    <row r="60" spans="2:33" x14ac:dyDescent="0.2">
      <c r="B60" s="86"/>
      <c r="C60" s="160"/>
      <c r="D60" s="161"/>
      <c r="E60" s="440" t="s">
        <v>258</v>
      </c>
      <c r="F60" s="161"/>
      <c r="G60" s="267" t="str">
        <f t="shared" ref="G60:AE60" si="12">G7</f>
        <v>11AA</v>
      </c>
      <c r="H60" s="267" t="e">
        <f t="shared" si="12"/>
        <v>#REF!</v>
      </c>
      <c r="I60" s="267" t="e">
        <f t="shared" si="12"/>
        <v>#REF!</v>
      </c>
      <c r="J60" s="267" t="e">
        <f t="shared" si="12"/>
        <v>#REF!</v>
      </c>
      <c r="K60" s="267" t="e">
        <f t="shared" si="12"/>
        <v>#REF!</v>
      </c>
      <c r="L60" s="267" t="e">
        <f t="shared" si="12"/>
        <v>#REF!</v>
      </c>
      <c r="M60" s="267" t="e">
        <f t="shared" si="12"/>
        <v>#REF!</v>
      </c>
      <c r="N60" s="267" t="e">
        <f t="shared" si="12"/>
        <v>#REF!</v>
      </c>
      <c r="O60" s="267" t="e">
        <f t="shared" si="12"/>
        <v>#REF!</v>
      </c>
      <c r="P60" s="267" t="e">
        <f t="shared" si="12"/>
        <v>#REF!</v>
      </c>
      <c r="Q60" s="267" t="e">
        <f t="shared" si="12"/>
        <v>#REF!</v>
      </c>
      <c r="R60" s="267" t="e">
        <f t="shared" si="12"/>
        <v>#REF!</v>
      </c>
      <c r="S60" s="267" t="e">
        <f t="shared" si="12"/>
        <v>#REF!</v>
      </c>
      <c r="T60" s="267" t="e">
        <f t="shared" si="12"/>
        <v>#REF!</v>
      </c>
      <c r="U60" s="267" t="e">
        <f t="shared" si="12"/>
        <v>#REF!</v>
      </c>
      <c r="V60" s="267" t="e">
        <f t="shared" si="12"/>
        <v>#REF!</v>
      </c>
      <c r="W60" s="267" t="e">
        <f t="shared" si="12"/>
        <v>#REF!</v>
      </c>
      <c r="X60" s="267" t="e">
        <f t="shared" si="12"/>
        <v>#REF!</v>
      </c>
      <c r="Y60" s="267" t="e">
        <f t="shared" si="12"/>
        <v>#REF!</v>
      </c>
      <c r="Z60" s="267" t="e">
        <f t="shared" si="12"/>
        <v>#REF!</v>
      </c>
      <c r="AA60" s="267" t="e">
        <f t="shared" si="12"/>
        <v>#REF!</v>
      </c>
      <c r="AB60" s="267" t="e">
        <f t="shared" si="12"/>
        <v>#REF!</v>
      </c>
      <c r="AC60" s="267" t="e">
        <f t="shared" si="12"/>
        <v>#REF!</v>
      </c>
      <c r="AD60" s="267" t="e">
        <f t="shared" si="12"/>
        <v>#REF!</v>
      </c>
      <c r="AE60" s="267" t="e">
        <f t="shared" si="12"/>
        <v>#REF!</v>
      </c>
      <c r="AF60" s="166"/>
      <c r="AG60" s="90"/>
    </row>
    <row r="61" spans="2:33" x14ac:dyDescent="0.2">
      <c r="B61" s="86"/>
      <c r="C61" s="160"/>
      <c r="D61" s="161"/>
      <c r="E61" s="161"/>
      <c r="F61" s="161"/>
      <c r="G61" s="161"/>
      <c r="H61" s="161"/>
      <c r="I61" s="161"/>
      <c r="J61" s="391"/>
      <c r="K61" s="391"/>
      <c r="L61" s="391"/>
      <c r="M61" s="391"/>
      <c r="N61" s="391"/>
      <c r="O61" s="391"/>
      <c r="P61" s="391"/>
      <c r="Q61" s="391"/>
      <c r="R61" s="391"/>
      <c r="S61" s="391"/>
      <c r="T61" s="391"/>
      <c r="U61" s="391"/>
      <c r="V61" s="391"/>
      <c r="W61" s="391"/>
      <c r="X61" s="391"/>
      <c r="Y61" s="391"/>
      <c r="Z61" s="391"/>
      <c r="AA61" s="391"/>
      <c r="AB61" s="391"/>
      <c r="AC61" s="391"/>
      <c r="AD61" s="391"/>
      <c r="AE61" s="391"/>
      <c r="AF61" s="166"/>
      <c r="AG61" s="90"/>
    </row>
    <row r="62" spans="2:33" x14ac:dyDescent="0.2">
      <c r="B62" s="86"/>
      <c r="C62" s="160"/>
      <c r="D62" s="161" t="s">
        <v>105</v>
      </c>
      <c r="E62" s="161"/>
      <c r="F62" s="161"/>
      <c r="G62" s="318">
        <f>ROUND(((tabmat!$O$221*G17)+(tabmat!$O$222*G18)+(IF(tabmat!$O$224-(G19*tabmat!$O$225)&lt;0,0,(tabmat!$O$224-(G19*tabmat!$O$225))))+(tabmat!$O$223*G23)),0)</f>
        <v>9</v>
      </c>
      <c r="H62" s="318">
        <f>ROUND(((tabmat!$O$221*H17)+(tabmat!$O$222*H18)+(IF(tabmat!$O$224-(H19*tabmat!$O$225)&lt;0,0,(tabmat!$O$224-(H19*tabmat!$O$225))))+(tabmat!$O$223*H23)),0)</f>
        <v>2</v>
      </c>
      <c r="I62" s="318">
        <f>ROUND(((tabmat!$O$221*I17)+(tabmat!$O$222*I18)+(IF(tabmat!$O$224-(I19*tabmat!$O$225)&lt;0,0,(tabmat!$O$224-(I19*tabmat!$O$225))))+(tabmat!$O$223*I23)),0)</f>
        <v>2</v>
      </c>
      <c r="J62" s="318">
        <f>ROUND(((tabmat!$O$221*J17)+(tabmat!$O$222*J18)+(IF(tabmat!$O$224-(J19*tabmat!$O$225)&lt;0,0,(tabmat!$O$224-(J19*tabmat!$O$225))))+(tabmat!$O$223*J23)),0)</f>
        <v>2</v>
      </c>
      <c r="K62" s="318">
        <f>ROUND(((tabmat!$O$221*K17)+(tabmat!$O$222*K18)+(IF(tabmat!$O$224-(K19*tabmat!$O$225)&lt;0,0,(tabmat!$O$224-(K19*tabmat!$O$225))))+(tabmat!$O$223*K23)),0)</f>
        <v>2</v>
      </c>
      <c r="L62" s="318">
        <f>ROUND(((tabmat!$O$221*L17)+(tabmat!$O$222*L18)+(IF(tabmat!$O$224-(L19*tabmat!$O$225)&lt;0,0,(tabmat!$O$224-(L19*tabmat!$O$225))))+(tabmat!$O$223*L23)),0)</f>
        <v>2</v>
      </c>
      <c r="M62" s="318">
        <f>ROUND(((tabmat!$O$221*M17)+(tabmat!$O$222*M18)+(IF(tabmat!$O$224-(M19*tabmat!$O$225)&lt;0,0,(tabmat!$O$224-(M19*tabmat!$O$225))))+(tabmat!$O$223*M23)),0)</f>
        <v>2</v>
      </c>
      <c r="N62" s="318">
        <f>ROUND(((tabmat!$O$221*N17)+(tabmat!$O$222*N18)+(IF(tabmat!$O$224-(N19*tabmat!$O$225)&lt;0,0,(tabmat!$O$224-(N19*tabmat!$O$225))))+(tabmat!$O$223*N23)),0)</f>
        <v>2</v>
      </c>
      <c r="O62" s="318">
        <f>ROUND(((tabmat!$O$221*O17)+(tabmat!$O$222*O18)+(IF(tabmat!$O$224-(O19*tabmat!$O$225)&lt;0,0,(tabmat!$O$224-(O19*tabmat!$O$225))))+(tabmat!$O$223*O23)),0)</f>
        <v>2</v>
      </c>
      <c r="P62" s="318">
        <f>ROUND(((tabmat!$O$221*P17)+(tabmat!$O$222*P18)+(IF(tabmat!$O$224-(P19*tabmat!$O$225)&lt;0,0,(tabmat!$O$224-(P19*tabmat!$O$225))))+(tabmat!$O$223*P23)),0)</f>
        <v>2</v>
      </c>
      <c r="Q62" s="318">
        <f>ROUND(((tabmat!$O$221*Q17)+(tabmat!$O$222*Q18)+(IF(tabmat!$O$224-(Q19*tabmat!$O$225)&lt;0,0,(tabmat!$O$224-(Q19*tabmat!$O$225))))+(tabmat!$O$223*Q23)),0)</f>
        <v>2</v>
      </c>
      <c r="R62" s="318">
        <f>ROUND(((tabmat!$O$221*R17)+(tabmat!$O$222*R18)+(IF(tabmat!$O$224-(R19*tabmat!$O$225)&lt;0,0,(tabmat!$O$224-(R19*tabmat!$O$225))))+(tabmat!$O$223*R23)),0)</f>
        <v>2</v>
      </c>
      <c r="S62" s="318">
        <f>ROUND(((tabmat!$O$221*S17)+(tabmat!$O$222*S18)+(IF(tabmat!$O$224-(S19*tabmat!$O$225)&lt;0,0,(tabmat!$O$224-(S19*tabmat!$O$225))))+(tabmat!$O$223*S23)),0)</f>
        <v>2</v>
      </c>
      <c r="T62" s="318">
        <f>ROUND(((tabmat!$O$221*T17)+(tabmat!$O$222*T18)+(IF(tabmat!$O$224-(T19*tabmat!$O$225)&lt;0,0,(tabmat!$O$224-(T19*tabmat!$O$225))))+(tabmat!$O$223*T23)),0)</f>
        <v>2</v>
      </c>
      <c r="U62" s="318">
        <f>ROUND(((tabmat!$O$221*U17)+(tabmat!$O$222*U18)+(IF(tabmat!$O$224-(U19*tabmat!$O$225)&lt;0,0,(tabmat!$O$224-(U19*tabmat!$O$225))))+(tabmat!$O$223*U23)),0)</f>
        <v>2</v>
      </c>
      <c r="V62" s="318">
        <f>ROUND(((tabmat!$O$221*V17)+(tabmat!$O$222*V18)+(IF(tabmat!$O$224-(V19*tabmat!$O$225)&lt;0,0,(tabmat!$O$224-(V19*tabmat!$O$225))))+(tabmat!$O$223*V23)),0)</f>
        <v>2</v>
      </c>
      <c r="W62" s="318">
        <f>ROUND(((tabmat!$O$221*W17)+(tabmat!$O$222*W18)+(IF(tabmat!$O$224-(W19*tabmat!$O$225)&lt;0,0,(tabmat!$O$224-(W19*tabmat!$O$225))))+(tabmat!$O$223*W23)),0)</f>
        <v>2</v>
      </c>
      <c r="X62" s="318">
        <f>ROUND(((tabmat!$O$221*X17)+(tabmat!$O$222*X18)+(IF(tabmat!$O$224-(X19*tabmat!$O$225)&lt;0,0,(tabmat!$O$224-(X19*tabmat!$O$225))))+(tabmat!$O$223*X23)),0)</f>
        <v>2</v>
      </c>
      <c r="Y62" s="318">
        <f>ROUND(((tabmat!$O$221*Y17)+(tabmat!$O$222*Y18)+(IF(tabmat!$O$224-(Y19*tabmat!$O$225)&lt;0,0,(tabmat!$O$224-(Y19*tabmat!$O$225))))+(tabmat!$O$223*Y23)),0)</f>
        <v>2</v>
      </c>
      <c r="Z62" s="318">
        <f>ROUND(((tabmat!$O$221*Z17)+(tabmat!$O$222*Z18)+(IF(tabmat!$O$224-(Z19*tabmat!$O$225)&lt;0,0,(tabmat!$O$224-(Z19*tabmat!$O$225))))+(tabmat!$O$223*Z23)),0)</f>
        <v>2</v>
      </c>
      <c r="AA62" s="318">
        <f>ROUND(((tabmat!$O$221*AA17)+(tabmat!$O$222*AA18)+(IF(tabmat!$O$224-(AA19*tabmat!$O$225)&lt;0,0,(tabmat!$O$224-(AA19*tabmat!$O$225))))+(tabmat!$O$223*AA23)),0)</f>
        <v>2</v>
      </c>
      <c r="AB62" s="318">
        <f>ROUND(((tabmat!$O$221*AB17)+(tabmat!$O$222*AB18)+(IF(tabmat!$O$224-(AB19*tabmat!$O$225)&lt;0,0,(tabmat!$O$224-(AB19*tabmat!$O$225))))+(tabmat!$O$223*AB23)),0)</f>
        <v>2</v>
      </c>
      <c r="AC62" s="318">
        <f>ROUND(((tabmat!$O$221*AC17)+(tabmat!$O$222*AC18)+(IF(tabmat!$O$224-(AC19*tabmat!$O$225)&lt;0,0,(tabmat!$O$224-(AC19*tabmat!$O$225))))+(tabmat!$O$223*AC23)),0)</f>
        <v>2</v>
      </c>
      <c r="AD62" s="318">
        <f>ROUND(((tabmat!$O$221*AD17)+(tabmat!$O$222*AD18)+(IF(tabmat!$O$224-(AD19*tabmat!$O$225)&lt;0,0,(tabmat!$O$224-(AD19*tabmat!$O$225))))+(tabmat!$O$223*AD23)),0)</f>
        <v>2</v>
      </c>
      <c r="AE62" s="318">
        <f>ROUND(((tabmat!$O$221*AE17)+(tabmat!$O$222*AE18)+(IF(tabmat!$O$224-(AE19*tabmat!$O$225)&lt;0,0,(tabmat!$O$224-(AE19*tabmat!$O$225))))+(tabmat!$O$223*AE23)),0)</f>
        <v>2</v>
      </c>
      <c r="AF62" s="166"/>
      <c r="AG62" s="90"/>
    </row>
    <row r="63" spans="2:33" x14ac:dyDescent="0.2">
      <c r="B63" s="86"/>
      <c r="C63" s="160"/>
      <c r="D63" s="161" t="s">
        <v>106</v>
      </c>
      <c r="E63" s="161"/>
      <c r="F63" s="161"/>
      <c r="G63" s="318">
        <f>SUM(G64:G65)</f>
        <v>0</v>
      </c>
      <c r="H63" s="318">
        <f>SUM(H64:H65)</f>
        <v>0</v>
      </c>
      <c r="I63" s="318">
        <f>SUM(I64:I65)</f>
        <v>0</v>
      </c>
      <c r="J63" s="318">
        <f t="shared" ref="J63:AE63" si="13">SUM(J64:J65)</f>
        <v>0</v>
      </c>
      <c r="K63" s="318">
        <f t="shared" si="13"/>
        <v>0</v>
      </c>
      <c r="L63" s="318">
        <f t="shared" si="13"/>
        <v>0</v>
      </c>
      <c r="M63" s="318">
        <f t="shared" si="13"/>
        <v>0</v>
      </c>
      <c r="N63" s="318">
        <f t="shared" si="13"/>
        <v>0</v>
      </c>
      <c r="O63" s="318">
        <f t="shared" si="13"/>
        <v>0</v>
      </c>
      <c r="P63" s="318">
        <f t="shared" si="13"/>
        <v>0</v>
      </c>
      <c r="Q63" s="318">
        <f t="shared" si="13"/>
        <v>0</v>
      </c>
      <c r="R63" s="318">
        <f t="shared" si="13"/>
        <v>0</v>
      </c>
      <c r="S63" s="318">
        <f t="shared" si="13"/>
        <v>0</v>
      </c>
      <c r="T63" s="318">
        <f t="shared" si="13"/>
        <v>0</v>
      </c>
      <c r="U63" s="318">
        <f t="shared" si="13"/>
        <v>0</v>
      </c>
      <c r="V63" s="318">
        <f t="shared" si="13"/>
        <v>0</v>
      </c>
      <c r="W63" s="318">
        <f t="shared" si="13"/>
        <v>0</v>
      </c>
      <c r="X63" s="318">
        <f t="shared" si="13"/>
        <v>0</v>
      </c>
      <c r="Y63" s="318">
        <f t="shared" si="13"/>
        <v>0</v>
      </c>
      <c r="Z63" s="318">
        <f t="shared" si="13"/>
        <v>0</v>
      </c>
      <c r="AA63" s="318">
        <f t="shared" si="13"/>
        <v>0</v>
      </c>
      <c r="AB63" s="318">
        <f t="shared" si="13"/>
        <v>0</v>
      </c>
      <c r="AC63" s="318">
        <f t="shared" si="13"/>
        <v>0</v>
      </c>
      <c r="AD63" s="318">
        <f t="shared" si="13"/>
        <v>0</v>
      </c>
      <c r="AE63" s="318">
        <f t="shared" si="13"/>
        <v>0</v>
      </c>
      <c r="AF63" s="166"/>
      <c r="AG63" s="90"/>
    </row>
    <row r="64" spans="2:33" s="75" customFormat="1" x14ac:dyDescent="0.2">
      <c r="B64" s="104"/>
      <c r="C64" s="183"/>
      <c r="D64" s="192" t="str">
        <f>D36</f>
        <v>Hoofdvestiging</v>
      </c>
      <c r="E64" s="192"/>
      <c r="F64" s="178"/>
      <c r="G64" s="303">
        <f>'1'!G71</f>
        <v>0</v>
      </c>
      <c r="H64" s="301">
        <f>'2'!G71</f>
        <v>0</v>
      </c>
      <c r="I64" s="303">
        <f>'3'!G71</f>
        <v>0</v>
      </c>
      <c r="J64" s="303">
        <f>'4'!G71</f>
        <v>0</v>
      </c>
      <c r="K64" s="303">
        <f>'5'!G71</f>
        <v>0</v>
      </c>
      <c r="L64" s="303">
        <f>'6'!G71</f>
        <v>0</v>
      </c>
      <c r="M64" s="303">
        <f>'7'!G71</f>
        <v>0</v>
      </c>
      <c r="N64" s="303">
        <f>'8'!G71</f>
        <v>0</v>
      </c>
      <c r="O64" s="303">
        <f>'9'!G71</f>
        <v>0</v>
      </c>
      <c r="P64" s="303">
        <f>'10'!G71</f>
        <v>0</v>
      </c>
      <c r="Q64" s="303">
        <f>'11'!G71</f>
        <v>0</v>
      </c>
      <c r="R64" s="303">
        <f>'12'!G71</f>
        <v>0</v>
      </c>
      <c r="S64" s="303">
        <f>'13'!G71</f>
        <v>0</v>
      </c>
      <c r="T64" s="303">
        <f>'14'!G71</f>
        <v>0</v>
      </c>
      <c r="U64" s="303">
        <f>'15'!G71</f>
        <v>0</v>
      </c>
      <c r="V64" s="303">
        <f>'16'!G71</f>
        <v>0</v>
      </c>
      <c r="W64" s="303">
        <f>'17'!G71</f>
        <v>0</v>
      </c>
      <c r="X64" s="303">
        <f>'18'!G71</f>
        <v>0</v>
      </c>
      <c r="Y64" s="303">
        <f>'19'!G71</f>
        <v>0</v>
      </c>
      <c r="Z64" s="303">
        <f>'20'!G71</f>
        <v>0</v>
      </c>
      <c r="AA64" s="303">
        <f>'21'!G71</f>
        <v>0</v>
      </c>
      <c r="AB64" s="303">
        <f>'22'!G71</f>
        <v>0</v>
      </c>
      <c r="AC64" s="303">
        <f>'23'!G71</f>
        <v>0</v>
      </c>
      <c r="AD64" s="303">
        <f>'24'!G71</f>
        <v>0</v>
      </c>
      <c r="AE64" s="303">
        <f>'25'!G71</f>
        <v>0</v>
      </c>
      <c r="AF64" s="194"/>
      <c r="AG64" s="106"/>
    </row>
    <row r="65" spans="2:33" s="75" customFormat="1" x14ac:dyDescent="0.2">
      <c r="B65" s="104"/>
      <c r="C65" s="183"/>
      <c r="D65" s="192" t="str">
        <f>D47</f>
        <v xml:space="preserve">Nevenvestiging </v>
      </c>
      <c r="E65" s="192"/>
      <c r="F65" s="178"/>
      <c r="G65" s="303">
        <f>'1'!G72</f>
        <v>0</v>
      </c>
      <c r="H65" s="301">
        <f>'2'!G72</f>
        <v>0</v>
      </c>
      <c r="I65" s="303">
        <f>'3'!G72</f>
        <v>0</v>
      </c>
      <c r="J65" s="303">
        <f>'4'!G72</f>
        <v>0</v>
      </c>
      <c r="K65" s="303">
        <f>'5'!G72</f>
        <v>0</v>
      </c>
      <c r="L65" s="303">
        <f>'6'!G72</f>
        <v>0</v>
      </c>
      <c r="M65" s="303">
        <f>'7'!G72</f>
        <v>0</v>
      </c>
      <c r="N65" s="303">
        <f>'8'!G72</f>
        <v>0</v>
      </c>
      <c r="O65" s="303">
        <f>'9'!G72</f>
        <v>0</v>
      </c>
      <c r="P65" s="303">
        <f>'10'!G72</f>
        <v>0</v>
      </c>
      <c r="Q65" s="303">
        <f>'11'!G72</f>
        <v>0</v>
      </c>
      <c r="R65" s="303">
        <f>'12'!G72</f>
        <v>0</v>
      </c>
      <c r="S65" s="303">
        <f>'13'!G72</f>
        <v>0</v>
      </c>
      <c r="T65" s="303">
        <f>'14'!G72</f>
        <v>0</v>
      </c>
      <c r="U65" s="303">
        <f>'15'!G72</f>
        <v>0</v>
      </c>
      <c r="V65" s="303">
        <f>'16'!G72</f>
        <v>0</v>
      </c>
      <c r="W65" s="303">
        <f>'17'!G72</f>
        <v>0</v>
      </c>
      <c r="X65" s="303">
        <f>'18'!G72</f>
        <v>0</v>
      </c>
      <c r="Y65" s="303">
        <f>'19'!G72</f>
        <v>0</v>
      </c>
      <c r="Z65" s="303">
        <f>'20'!G72</f>
        <v>0</v>
      </c>
      <c r="AA65" s="303">
        <f>'21'!G72</f>
        <v>0</v>
      </c>
      <c r="AB65" s="303">
        <f>'22'!G72</f>
        <v>0</v>
      </c>
      <c r="AC65" s="303">
        <f>'23'!G72</f>
        <v>0</v>
      </c>
      <c r="AD65" s="303">
        <f>'24'!G72</f>
        <v>0</v>
      </c>
      <c r="AE65" s="303">
        <f>'25'!G72</f>
        <v>0</v>
      </c>
      <c r="AF65" s="194"/>
      <c r="AG65" s="106"/>
    </row>
    <row r="66" spans="2:33" s="75" customFormat="1" x14ac:dyDescent="0.2">
      <c r="B66" s="104"/>
      <c r="C66" s="183"/>
      <c r="D66" s="192"/>
      <c r="E66" s="192"/>
      <c r="F66" s="178"/>
      <c r="G66" s="193"/>
      <c r="H66" s="193"/>
      <c r="I66" s="193"/>
      <c r="J66" s="193"/>
      <c r="K66" s="193"/>
      <c r="L66" s="193"/>
      <c r="M66" s="193"/>
      <c r="N66" s="193"/>
      <c r="O66" s="193"/>
      <c r="P66" s="193"/>
      <c r="Q66" s="193"/>
      <c r="R66" s="193"/>
      <c r="S66" s="193"/>
      <c r="T66" s="193"/>
      <c r="U66" s="193"/>
      <c r="V66" s="193"/>
      <c r="W66" s="193"/>
      <c r="X66" s="193"/>
      <c r="Y66" s="193"/>
      <c r="Z66" s="193"/>
      <c r="AA66" s="193"/>
      <c r="AB66" s="193"/>
      <c r="AC66" s="193"/>
      <c r="AD66" s="193"/>
      <c r="AE66" s="193"/>
      <c r="AF66" s="194"/>
      <c r="AG66" s="106"/>
    </row>
    <row r="67" spans="2:33" x14ac:dyDescent="0.2">
      <c r="B67" s="86"/>
      <c r="C67" s="160"/>
      <c r="D67" s="161" t="s">
        <v>107</v>
      </c>
      <c r="E67" s="161"/>
      <c r="F67" s="161"/>
      <c r="G67" s="319">
        <f t="shared" ref="G67:AE67" si="14">LOOKUP(G62,groepenleerlingennu,vloeroppervlaknu)</f>
        <v>1190</v>
      </c>
      <c r="H67" s="319">
        <f t="shared" si="14"/>
        <v>375</v>
      </c>
      <c r="I67" s="319">
        <f t="shared" si="14"/>
        <v>375</v>
      </c>
      <c r="J67" s="319">
        <f t="shared" si="14"/>
        <v>375</v>
      </c>
      <c r="K67" s="319">
        <f t="shared" si="14"/>
        <v>375</v>
      </c>
      <c r="L67" s="319">
        <f t="shared" si="14"/>
        <v>375</v>
      </c>
      <c r="M67" s="319">
        <f t="shared" si="14"/>
        <v>375</v>
      </c>
      <c r="N67" s="319">
        <f t="shared" si="14"/>
        <v>375</v>
      </c>
      <c r="O67" s="319">
        <f t="shared" si="14"/>
        <v>375</v>
      </c>
      <c r="P67" s="319">
        <f t="shared" si="14"/>
        <v>375</v>
      </c>
      <c r="Q67" s="319">
        <f t="shared" si="14"/>
        <v>375</v>
      </c>
      <c r="R67" s="319">
        <f t="shared" si="14"/>
        <v>375</v>
      </c>
      <c r="S67" s="319">
        <f t="shared" si="14"/>
        <v>375</v>
      </c>
      <c r="T67" s="319">
        <f t="shared" si="14"/>
        <v>375</v>
      </c>
      <c r="U67" s="319">
        <f t="shared" si="14"/>
        <v>375</v>
      </c>
      <c r="V67" s="319">
        <f t="shared" si="14"/>
        <v>375</v>
      </c>
      <c r="W67" s="319">
        <f t="shared" si="14"/>
        <v>375</v>
      </c>
      <c r="X67" s="319">
        <f t="shared" si="14"/>
        <v>375</v>
      </c>
      <c r="Y67" s="319">
        <f t="shared" si="14"/>
        <v>375</v>
      </c>
      <c r="Z67" s="319">
        <f t="shared" si="14"/>
        <v>375</v>
      </c>
      <c r="AA67" s="319">
        <f t="shared" si="14"/>
        <v>375</v>
      </c>
      <c r="AB67" s="319">
        <f t="shared" si="14"/>
        <v>375</v>
      </c>
      <c r="AC67" s="319">
        <f t="shared" si="14"/>
        <v>375</v>
      </c>
      <c r="AD67" s="319">
        <f t="shared" si="14"/>
        <v>375</v>
      </c>
      <c r="AE67" s="319">
        <f t="shared" si="14"/>
        <v>375</v>
      </c>
      <c r="AF67" s="166"/>
      <c r="AG67" s="90"/>
    </row>
    <row r="68" spans="2:33" x14ac:dyDescent="0.2">
      <c r="B68" s="86"/>
      <c r="C68" s="160"/>
      <c r="D68" s="161" t="s">
        <v>108</v>
      </c>
      <c r="E68" s="161"/>
      <c r="F68" s="161"/>
      <c r="G68" s="318">
        <f>SUM(G69:G70)</f>
        <v>0</v>
      </c>
      <c r="H68" s="318">
        <f t="shared" ref="H68" si="15">SUM(H69:H70)</f>
        <v>0</v>
      </c>
      <c r="I68" s="318">
        <f t="shared" ref="I68:AE68" si="16">SUM(I69:I70)</f>
        <v>0</v>
      </c>
      <c r="J68" s="318">
        <f t="shared" si="16"/>
        <v>0</v>
      </c>
      <c r="K68" s="318">
        <f t="shared" si="16"/>
        <v>0</v>
      </c>
      <c r="L68" s="318">
        <f t="shared" si="16"/>
        <v>0</v>
      </c>
      <c r="M68" s="318">
        <f t="shared" si="16"/>
        <v>0</v>
      </c>
      <c r="N68" s="318">
        <f t="shared" si="16"/>
        <v>0</v>
      </c>
      <c r="O68" s="318">
        <f t="shared" si="16"/>
        <v>0</v>
      </c>
      <c r="P68" s="318">
        <f t="shared" si="16"/>
        <v>0</v>
      </c>
      <c r="Q68" s="318">
        <f t="shared" si="16"/>
        <v>0</v>
      </c>
      <c r="R68" s="318">
        <f t="shared" si="16"/>
        <v>0</v>
      </c>
      <c r="S68" s="318">
        <f t="shared" si="16"/>
        <v>0</v>
      </c>
      <c r="T68" s="318">
        <f t="shared" si="16"/>
        <v>0</v>
      </c>
      <c r="U68" s="318">
        <f t="shared" si="16"/>
        <v>0</v>
      </c>
      <c r="V68" s="318">
        <f t="shared" si="16"/>
        <v>0</v>
      </c>
      <c r="W68" s="318">
        <f t="shared" si="16"/>
        <v>0</v>
      </c>
      <c r="X68" s="318">
        <f t="shared" si="16"/>
        <v>0</v>
      </c>
      <c r="Y68" s="318">
        <f t="shared" si="16"/>
        <v>0</v>
      </c>
      <c r="Z68" s="318">
        <f t="shared" si="16"/>
        <v>0</v>
      </c>
      <c r="AA68" s="318">
        <f t="shared" si="16"/>
        <v>0</v>
      </c>
      <c r="AB68" s="318">
        <f t="shared" si="16"/>
        <v>0</v>
      </c>
      <c r="AC68" s="318">
        <f t="shared" si="16"/>
        <v>0</v>
      </c>
      <c r="AD68" s="318">
        <f t="shared" si="16"/>
        <v>0</v>
      </c>
      <c r="AE68" s="318">
        <f t="shared" si="16"/>
        <v>0</v>
      </c>
      <c r="AF68" s="166"/>
      <c r="AG68" s="90"/>
    </row>
    <row r="69" spans="2:33" x14ac:dyDescent="0.2">
      <c r="B69" s="86"/>
      <c r="C69" s="160"/>
      <c r="D69" s="192" t="str">
        <f>D64</f>
        <v>Hoofdvestiging</v>
      </c>
      <c r="E69" s="192"/>
      <c r="F69" s="178"/>
      <c r="G69" s="303">
        <f>'1'!G76</f>
        <v>0</v>
      </c>
      <c r="H69" s="301">
        <f>'2'!G76</f>
        <v>0</v>
      </c>
      <c r="I69" s="303">
        <f>'3'!G76</f>
        <v>0</v>
      </c>
      <c r="J69" s="303">
        <f>'4'!G76</f>
        <v>0</v>
      </c>
      <c r="K69" s="303">
        <f>'5'!G76</f>
        <v>0</v>
      </c>
      <c r="L69" s="303">
        <f>'6'!G76</f>
        <v>0</v>
      </c>
      <c r="M69" s="303">
        <f>'7'!G76</f>
        <v>0</v>
      </c>
      <c r="N69" s="303">
        <f>'8'!G76</f>
        <v>0</v>
      </c>
      <c r="O69" s="303">
        <f>'9'!G76</f>
        <v>0</v>
      </c>
      <c r="P69" s="303">
        <f>'10'!G76</f>
        <v>0</v>
      </c>
      <c r="Q69" s="303">
        <f>'11'!G76</f>
        <v>0</v>
      </c>
      <c r="R69" s="303">
        <f>'12'!G76</f>
        <v>0</v>
      </c>
      <c r="S69" s="303">
        <f>'13'!G76</f>
        <v>0</v>
      </c>
      <c r="T69" s="303">
        <f>'14'!G76</f>
        <v>0</v>
      </c>
      <c r="U69" s="303">
        <f>'15'!G76</f>
        <v>0</v>
      </c>
      <c r="V69" s="303">
        <f>'16'!G76</f>
        <v>0</v>
      </c>
      <c r="W69" s="303">
        <f>'17'!G76</f>
        <v>0</v>
      </c>
      <c r="X69" s="303">
        <f>'18'!G76</f>
        <v>0</v>
      </c>
      <c r="Y69" s="303">
        <f>'19'!G76</f>
        <v>0</v>
      </c>
      <c r="Z69" s="303">
        <f>'20'!G76</f>
        <v>0</v>
      </c>
      <c r="AA69" s="303">
        <f>'21'!G76</f>
        <v>0</v>
      </c>
      <c r="AB69" s="303">
        <f>'22'!G76</f>
        <v>0</v>
      </c>
      <c r="AC69" s="303">
        <f>'23'!G76</f>
        <v>0</v>
      </c>
      <c r="AD69" s="303">
        <f>'24'!G76</f>
        <v>0</v>
      </c>
      <c r="AE69" s="303">
        <f>'25'!G76</f>
        <v>0</v>
      </c>
      <c r="AF69" s="166"/>
      <c r="AG69" s="90"/>
    </row>
    <row r="70" spans="2:33" x14ac:dyDescent="0.2">
      <c r="B70" s="86"/>
      <c r="C70" s="160"/>
      <c r="D70" s="192" t="str">
        <f>D65</f>
        <v xml:space="preserve">Nevenvestiging </v>
      </c>
      <c r="E70" s="192"/>
      <c r="F70" s="178"/>
      <c r="G70" s="303">
        <f>'1'!G77</f>
        <v>0</v>
      </c>
      <c r="H70" s="301">
        <f>'2'!G77</f>
        <v>0</v>
      </c>
      <c r="I70" s="303">
        <f>'3'!G77</f>
        <v>0</v>
      </c>
      <c r="J70" s="303">
        <f>'4'!G77</f>
        <v>0</v>
      </c>
      <c r="K70" s="303">
        <f>'5'!G77</f>
        <v>0</v>
      </c>
      <c r="L70" s="303">
        <f>'6'!G77</f>
        <v>0</v>
      </c>
      <c r="M70" s="303">
        <f>'7'!G77</f>
        <v>0</v>
      </c>
      <c r="N70" s="303">
        <f>'8'!G77</f>
        <v>0</v>
      </c>
      <c r="O70" s="303">
        <f>'9'!G77</f>
        <v>0</v>
      </c>
      <c r="P70" s="303">
        <f>'10'!G77</f>
        <v>0</v>
      </c>
      <c r="Q70" s="303">
        <f>'11'!G77</f>
        <v>0</v>
      </c>
      <c r="R70" s="303">
        <f>'12'!G77</f>
        <v>0</v>
      </c>
      <c r="S70" s="303">
        <f>'13'!G77</f>
        <v>0</v>
      </c>
      <c r="T70" s="303">
        <f>'14'!G77</f>
        <v>0</v>
      </c>
      <c r="U70" s="303">
        <f>'15'!G77</f>
        <v>0</v>
      </c>
      <c r="V70" s="303">
        <f>'16'!G77</f>
        <v>0</v>
      </c>
      <c r="W70" s="303">
        <f>'17'!G77</f>
        <v>0</v>
      </c>
      <c r="X70" s="303">
        <f>'18'!G77</f>
        <v>0</v>
      </c>
      <c r="Y70" s="303">
        <f>'19'!G77</f>
        <v>0</v>
      </c>
      <c r="Z70" s="303">
        <f>'20'!G77</f>
        <v>0</v>
      </c>
      <c r="AA70" s="303">
        <f>'21'!G77</f>
        <v>0</v>
      </c>
      <c r="AB70" s="303">
        <f>'22'!G77</f>
        <v>0</v>
      </c>
      <c r="AC70" s="303">
        <f>'23'!G77</f>
        <v>0</v>
      </c>
      <c r="AD70" s="303">
        <f>'24'!G77</f>
        <v>0</v>
      </c>
      <c r="AE70" s="303">
        <f>'25'!G77</f>
        <v>0</v>
      </c>
      <c r="AF70" s="166"/>
      <c r="AG70" s="90"/>
    </row>
    <row r="71" spans="2:33" x14ac:dyDescent="0.2">
      <c r="B71" s="86"/>
      <c r="C71" s="195"/>
      <c r="D71" s="196"/>
      <c r="E71" s="196"/>
      <c r="F71" s="196"/>
      <c r="G71" s="196"/>
      <c r="H71" s="196"/>
      <c r="I71" s="306"/>
      <c r="J71" s="306"/>
      <c r="K71" s="306"/>
      <c r="L71" s="306"/>
      <c r="M71" s="306"/>
      <c r="N71" s="306"/>
      <c r="O71" s="306"/>
      <c r="P71" s="306"/>
      <c r="Q71" s="306"/>
      <c r="R71" s="306"/>
      <c r="S71" s="306"/>
      <c r="T71" s="306"/>
      <c r="U71" s="306"/>
      <c r="V71" s="306"/>
      <c r="W71" s="306"/>
      <c r="X71" s="306"/>
      <c r="Y71" s="306"/>
      <c r="Z71" s="306"/>
      <c r="AA71" s="306"/>
      <c r="AB71" s="306"/>
      <c r="AC71" s="306"/>
      <c r="AD71" s="306"/>
      <c r="AE71" s="306"/>
      <c r="AF71" s="197"/>
      <c r="AG71" s="90"/>
    </row>
    <row r="72" spans="2:33" ht="13.9" hidden="1" customHeight="1" x14ac:dyDescent="0.2">
      <c r="B72" s="86"/>
      <c r="C72" s="87"/>
      <c r="D72" s="101" t="s">
        <v>92</v>
      </c>
      <c r="E72" s="101"/>
      <c r="F72" s="87"/>
      <c r="G72" s="110">
        <f>IF(G64=0,0,1)+IF(G65=0,0,1)</f>
        <v>0</v>
      </c>
      <c r="H72" s="110">
        <f>IF(H64=0,0,1)+IF(H65=0,0,1)</f>
        <v>0</v>
      </c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  <c r="Z72" s="110"/>
      <c r="AA72" s="110"/>
      <c r="AB72" s="110"/>
      <c r="AC72" s="110"/>
      <c r="AD72" s="110"/>
      <c r="AE72" s="110"/>
      <c r="AF72" s="87"/>
      <c r="AG72" s="90"/>
    </row>
    <row r="73" spans="2:33" x14ac:dyDescent="0.2">
      <c r="B73" s="86"/>
      <c r="C73" s="87"/>
      <c r="D73" s="95"/>
      <c r="E73" s="95"/>
      <c r="F73" s="95"/>
      <c r="G73" s="95"/>
      <c r="H73" s="95"/>
      <c r="I73" s="95"/>
      <c r="J73" s="95"/>
      <c r="K73" s="95"/>
      <c r="L73" s="95"/>
      <c r="M73" s="95"/>
      <c r="N73" s="95"/>
      <c r="O73" s="95"/>
      <c r="P73" s="95"/>
      <c r="Q73" s="95"/>
      <c r="R73" s="95"/>
      <c r="S73" s="95"/>
      <c r="T73" s="95"/>
      <c r="U73" s="95"/>
      <c r="V73" s="95"/>
      <c r="W73" s="95"/>
      <c r="X73" s="95"/>
      <c r="Y73" s="95"/>
      <c r="Z73" s="95"/>
      <c r="AA73" s="95"/>
      <c r="AB73" s="95"/>
      <c r="AC73" s="95"/>
      <c r="AD73" s="95"/>
      <c r="AE73" s="95"/>
      <c r="AF73" s="87"/>
      <c r="AG73" s="90"/>
    </row>
    <row r="74" spans="2:33" x14ac:dyDescent="0.2">
      <c r="B74" s="111"/>
      <c r="C74" s="112"/>
      <c r="D74" s="112"/>
      <c r="E74" s="112"/>
      <c r="F74" s="112"/>
      <c r="G74" s="112"/>
      <c r="H74" s="112"/>
      <c r="I74" s="112"/>
      <c r="J74" s="112"/>
      <c r="K74" s="112"/>
      <c r="L74" s="112"/>
      <c r="M74" s="112"/>
      <c r="N74" s="112"/>
      <c r="O74" s="112"/>
      <c r="P74" s="112"/>
      <c r="Q74" s="112"/>
      <c r="R74" s="112"/>
      <c r="S74" s="112"/>
      <c r="T74" s="112"/>
      <c r="U74" s="112"/>
      <c r="V74" s="112"/>
      <c r="W74" s="112"/>
      <c r="X74" s="112"/>
      <c r="Y74" s="112"/>
      <c r="Z74" s="112"/>
      <c r="AA74" s="112"/>
      <c r="AB74" s="112"/>
      <c r="AC74" s="112"/>
      <c r="AD74" s="112"/>
      <c r="AE74" s="112"/>
      <c r="AF74" s="113" t="s">
        <v>186</v>
      </c>
      <c r="AG74" s="114"/>
    </row>
    <row r="75" spans="2:33" x14ac:dyDescent="0.2">
      <c r="B75" s="81"/>
      <c r="C75" s="82"/>
      <c r="D75" s="82"/>
      <c r="E75" s="82"/>
      <c r="F75" s="82"/>
      <c r="G75" s="115"/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115"/>
      <c r="X75" s="115"/>
      <c r="Y75" s="115"/>
      <c r="Z75" s="115"/>
      <c r="AA75" s="115"/>
      <c r="AB75" s="115"/>
      <c r="AC75" s="115"/>
      <c r="AD75" s="115"/>
      <c r="AE75" s="115"/>
      <c r="AF75" s="82"/>
      <c r="AG75" s="85"/>
    </row>
    <row r="76" spans="2:33" x14ac:dyDescent="0.2">
      <c r="B76" s="86"/>
      <c r="C76" s="87"/>
      <c r="D76" s="87"/>
      <c r="E76" s="87"/>
      <c r="F76" s="87"/>
      <c r="G76" s="96"/>
      <c r="H76" s="96"/>
      <c r="I76" s="96"/>
      <c r="J76" s="96"/>
      <c r="K76" s="96"/>
      <c r="L76" s="96"/>
      <c r="M76" s="96"/>
      <c r="N76" s="96"/>
      <c r="O76" s="96"/>
      <c r="P76" s="96"/>
      <c r="Q76" s="96"/>
      <c r="R76" s="96"/>
      <c r="S76" s="96"/>
      <c r="T76" s="96"/>
      <c r="U76" s="96"/>
      <c r="V76" s="96"/>
      <c r="W76" s="96"/>
      <c r="X76" s="96"/>
      <c r="Y76" s="96"/>
      <c r="Z76" s="96"/>
      <c r="AA76" s="96"/>
      <c r="AB76" s="96"/>
      <c r="AC76" s="96"/>
      <c r="AD76" s="96"/>
      <c r="AE76" s="96"/>
      <c r="AF76" s="87"/>
      <c r="AG76" s="90"/>
    </row>
    <row r="77" spans="2:33" s="148" customFormat="1" ht="18.75" x14ac:dyDescent="0.3">
      <c r="B77" s="143"/>
      <c r="C77" s="145" t="s">
        <v>183</v>
      </c>
      <c r="D77" s="145"/>
      <c r="E77" s="145"/>
      <c r="F77" s="145"/>
      <c r="G77" s="198"/>
      <c r="H77" s="198"/>
      <c r="I77" s="198"/>
      <c r="J77" s="198"/>
      <c r="K77" s="198"/>
      <c r="L77" s="198"/>
      <c r="M77" s="198"/>
      <c r="N77" s="198"/>
      <c r="O77" s="198"/>
      <c r="P77" s="198"/>
      <c r="Q77" s="198"/>
      <c r="R77" s="198"/>
      <c r="S77" s="198"/>
      <c r="T77" s="198"/>
      <c r="U77" s="198"/>
      <c r="V77" s="198"/>
      <c r="W77" s="198"/>
      <c r="X77" s="198"/>
      <c r="Y77" s="198"/>
      <c r="Z77" s="198"/>
      <c r="AA77" s="198"/>
      <c r="AB77" s="198"/>
      <c r="AC77" s="198"/>
      <c r="AD77" s="198"/>
      <c r="AE77" s="198"/>
      <c r="AF77" s="145"/>
      <c r="AG77" s="147"/>
    </row>
    <row r="78" spans="2:33" ht="18.75" x14ac:dyDescent="0.3">
      <c r="B78" s="86"/>
      <c r="C78" s="117"/>
      <c r="D78" s="87"/>
      <c r="E78" s="87"/>
      <c r="F78" s="87"/>
      <c r="G78" s="96"/>
      <c r="H78" s="96"/>
      <c r="I78" s="96"/>
      <c r="J78" s="96"/>
      <c r="K78" s="96"/>
      <c r="L78" s="96"/>
      <c r="M78" s="96"/>
      <c r="N78" s="96"/>
      <c r="O78" s="96"/>
      <c r="P78" s="96"/>
      <c r="Q78" s="96"/>
      <c r="R78" s="96"/>
      <c r="S78" s="96"/>
      <c r="T78" s="96"/>
      <c r="U78" s="96"/>
      <c r="V78" s="96"/>
      <c r="W78" s="96"/>
      <c r="X78" s="96"/>
      <c r="Y78" s="96"/>
      <c r="Z78" s="96"/>
      <c r="AA78" s="96"/>
      <c r="AB78" s="96"/>
      <c r="AC78" s="96"/>
      <c r="AD78" s="96"/>
      <c r="AE78" s="96"/>
      <c r="AF78" s="87"/>
      <c r="AG78" s="90"/>
    </row>
    <row r="79" spans="2:33" x14ac:dyDescent="0.2">
      <c r="B79" s="86"/>
      <c r="C79" s="98"/>
      <c r="D79" s="94"/>
      <c r="E79" s="151" t="s">
        <v>258</v>
      </c>
      <c r="F79" s="94"/>
      <c r="G79" s="155" t="str">
        <f t="shared" ref="G79:AE79" si="17">G7</f>
        <v>11AA</v>
      </c>
      <c r="H79" s="155" t="e">
        <f t="shared" si="17"/>
        <v>#REF!</v>
      </c>
      <c r="I79" s="155" t="e">
        <f t="shared" si="17"/>
        <v>#REF!</v>
      </c>
      <c r="J79" s="155" t="e">
        <f t="shared" si="17"/>
        <v>#REF!</v>
      </c>
      <c r="K79" s="155" t="e">
        <f t="shared" si="17"/>
        <v>#REF!</v>
      </c>
      <c r="L79" s="155" t="e">
        <f t="shared" si="17"/>
        <v>#REF!</v>
      </c>
      <c r="M79" s="155" t="e">
        <f t="shared" si="17"/>
        <v>#REF!</v>
      </c>
      <c r="N79" s="155" t="e">
        <f t="shared" si="17"/>
        <v>#REF!</v>
      </c>
      <c r="O79" s="155" t="e">
        <f t="shared" si="17"/>
        <v>#REF!</v>
      </c>
      <c r="P79" s="155" t="e">
        <f t="shared" si="17"/>
        <v>#REF!</v>
      </c>
      <c r="Q79" s="155" t="e">
        <f t="shared" si="17"/>
        <v>#REF!</v>
      </c>
      <c r="R79" s="155" t="e">
        <f t="shared" si="17"/>
        <v>#REF!</v>
      </c>
      <c r="S79" s="155" t="e">
        <f t="shared" si="17"/>
        <v>#REF!</v>
      </c>
      <c r="T79" s="155" t="e">
        <f t="shared" si="17"/>
        <v>#REF!</v>
      </c>
      <c r="U79" s="155" t="e">
        <f t="shared" si="17"/>
        <v>#REF!</v>
      </c>
      <c r="V79" s="155" t="e">
        <f t="shared" si="17"/>
        <v>#REF!</v>
      </c>
      <c r="W79" s="155" t="e">
        <f t="shared" si="17"/>
        <v>#REF!</v>
      </c>
      <c r="X79" s="155" t="e">
        <f t="shared" si="17"/>
        <v>#REF!</v>
      </c>
      <c r="Y79" s="155" t="e">
        <f t="shared" si="17"/>
        <v>#REF!</v>
      </c>
      <c r="Z79" s="155" t="e">
        <f t="shared" si="17"/>
        <v>#REF!</v>
      </c>
      <c r="AA79" s="155" t="e">
        <f t="shared" si="17"/>
        <v>#REF!</v>
      </c>
      <c r="AB79" s="155" t="e">
        <f t="shared" si="17"/>
        <v>#REF!</v>
      </c>
      <c r="AC79" s="155" t="e">
        <f t="shared" si="17"/>
        <v>#REF!</v>
      </c>
      <c r="AD79" s="155" t="e">
        <f t="shared" si="17"/>
        <v>#REF!</v>
      </c>
      <c r="AE79" s="155" t="e">
        <f t="shared" si="17"/>
        <v>#REF!</v>
      </c>
      <c r="AF79" s="98"/>
      <c r="AG79" s="90"/>
    </row>
    <row r="80" spans="2:33" x14ac:dyDescent="0.2">
      <c r="B80" s="86"/>
      <c r="C80" s="98"/>
      <c r="D80" s="98"/>
      <c r="E80" s="98"/>
      <c r="F80" s="98"/>
      <c r="G80" s="118"/>
      <c r="H80" s="118"/>
      <c r="I80" s="118"/>
      <c r="J80" s="118"/>
      <c r="K80" s="118"/>
      <c r="L80" s="118"/>
      <c r="M80" s="118"/>
      <c r="N80" s="118"/>
      <c r="O80" s="118"/>
      <c r="P80" s="118"/>
      <c r="Q80" s="118"/>
      <c r="R80" s="118"/>
      <c r="S80" s="118"/>
      <c r="T80" s="118"/>
      <c r="U80" s="118"/>
      <c r="V80" s="118"/>
      <c r="W80" s="118"/>
      <c r="X80" s="118"/>
      <c r="Y80" s="118"/>
      <c r="Z80" s="118"/>
      <c r="AA80" s="118"/>
      <c r="AB80" s="118"/>
      <c r="AC80" s="118"/>
      <c r="AD80" s="118"/>
      <c r="AE80" s="118"/>
      <c r="AF80" s="98"/>
      <c r="AG80" s="90"/>
    </row>
    <row r="81" spans="2:35" x14ac:dyDescent="0.2">
      <c r="B81" s="86"/>
      <c r="C81" s="156"/>
      <c r="D81" s="199"/>
      <c r="E81" s="199"/>
      <c r="F81" s="157"/>
      <c r="G81" s="200"/>
      <c r="H81" s="200"/>
      <c r="I81" s="304"/>
      <c r="J81" s="304"/>
      <c r="K81" s="304"/>
      <c r="L81" s="304"/>
      <c r="M81" s="304"/>
      <c r="N81" s="304"/>
      <c r="O81" s="304"/>
      <c r="P81" s="304"/>
      <c r="Q81" s="304"/>
      <c r="R81" s="304"/>
      <c r="S81" s="304"/>
      <c r="T81" s="304"/>
      <c r="U81" s="304"/>
      <c r="V81" s="304"/>
      <c r="W81" s="304"/>
      <c r="X81" s="304"/>
      <c r="Y81" s="304"/>
      <c r="Z81" s="304"/>
      <c r="AA81" s="304"/>
      <c r="AB81" s="304"/>
      <c r="AC81" s="304"/>
      <c r="AD81" s="304"/>
      <c r="AE81" s="304"/>
      <c r="AF81" s="201"/>
      <c r="AG81" s="90"/>
    </row>
    <row r="82" spans="2:35" x14ac:dyDescent="0.2">
      <c r="B82" s="86"/>
      <c r="C82" s="160"/>
      <c r="D82" s="268" t="s">
        <v>220</v>
      </c>
      <c r="E82" s="268"/>
      <c r="F82" s="162"/>
      <c r="G82" s="163"/>
      <c r="H82" s="163"/>
      <c r="I82" s="174"/>
      <c r="J82" s="174"/>
      <c r="K82" s="174"/>
      <c r="L82" s="174"/>
      <c r="M82" s="174"/>
      <c r="N82" s="174"/>
      <c r="O82" s="174"/>
      <c r="P82" s="174"/>
      <c r="Q82" s="174"/>
      <c r="R82" s="174"/>
      <c r="S82" s="174"/>
      <c r="T82" s="174"/>
      <c r="U82" s="174"/>
      <c r="V82" s="174"/>
      <c r="W82" s="174"/>
      <c r="X82" s="174"/>
      <c r="Y82" s="174"/>
      <c r="Z82" s="174"/>
      <c r="AA82" s="174"/>
      <c r="AB82" s="174"/>
      <c r="AC82" s="174"/>
      <c r="AD82" s="174"/>
      <c r="AE82" s="174"/>
      <c r="AF82" s="166"/>
      <c r="AG82" s="90"/>
    </row>
    <row r="83" spans="2:35" x14ac:dyDescent="0.2">
      <c r="B83" s="86"/>
      <c r="C83" s="160"/>
      <c r="D83" s="202"/>
      <c r="E83" s="202"/>
      <c r="F83" s="162"/>
      <c r="G83" s="163"/>
      <c r="H83" s="163"/>
      <c r="I83" s="174"/>
      <c r="J83" s="174"/>
      <c r="K83" s="174"/>
      <c r="L83" s="174"/>
      <c r="M83" s="174"/>
      <c r="N83" s="174"/>
      <c r="O83" s="174"/>
      <c r="P83" s="174"/>
      <c r="Q83" s="174"/>
      <c r="R83" s="174"/>
      <c r="S83" s="174"/>
      <c r="T83" s="174"/>
      <c r="U83" s="174"/>
      <c r="V83" s="174"/>
      <c r="W83" s="174"/>
      <c r="X83" s="174"/>
      <c r="Y83" s="174"/>
      <c r="Z83" s="174"/>
      <c r="AA83" s="174"/>
      <c r="AB83" s="174"/>
      <c r="AC83" s="174"/>
      <c r="AD83" s="174"/>
      <c r="AE83" s="174"/>
      <c r="AF83" s="166"/>
      <c r="AG83" s="90"/>
    </row>
    <row r="84" spans="2:35" x14ac:dyDescent="0.2">
      <c r="B84" s="86"/>
      <c r="C84" s="160"/>
      <c r="D84" s="175" t="s">
        <v>193</v>
      </c>
      <c r="E84" s="175"/>
      <c r="F84" s="162"/>
      <c r="G84" s="163"/>
      <c r="H84" s="163"/>
      <c r="I84" s="174"/>
      <c r="J84" s="174"/>
      <c r="K84" s="174"/>
      <c r="L84" s="174"/>
      <c r="M84" s="174"/>
      <c r="N84" s="174"/>
      <c r="O84" s="174"/>
      <c r="P84" s="174"/>
      <c r="Q84" s="174"/>
      <c r="R84" s="174"/>
      <c r="S84" s="174"/>
      <c r="T84" s="174"/>
      <c r="U84" s="174"/>
      <c r="V84" s="174"/>
      <c r="W84" s="174"/>
      <c r="X84" s="174"/>
      <c r="Y84" s="174"/>
      <c r="Z84" s="174"/>
      <c r="AA84" s="174"/>
      <c r="AB84" s="174"/>
      <c r="AC84" s="174"/>
      <c r="AD84" s="174"/>
      <c r="AE84" s="174"/>
      <c r="AF84" s="166"/>
      <c r="AG84" s="90"/>
    </row>
    <row r="85" spans="2:35" x14ac:dyDescent="0.2">
      <c r="B85" s="86"/>
      <c r="C85" s="160"/>
      <c r="D85" s="161" t="s">
        <v>190</v>
      </c>
      <c r="E85" s="161"/>
      <c r="F85" s="162"/>
      <c r="G85" s="435">
        <f>'1'!G92</f>
        <v>382598.16100000002</v>
      </c>
      <c r="H85" s="435">
        <f>'2'!G92</f>
        <v>0</v>
      </c>
      <c r="I85" s="435">
        <f>'3'!G92</f>
        <v>0</v>
      </c>
      <c r="J85" s="435">
        <f>'4'!G92</f>
        <v>0</v>
      </c>
      <c r="K85" s="435">
        <f>'5'!G92</f>
        <v>0</v>
      </c>
      <c r="L85" s="435">
        <f>'6'!G92</f>
        <v>0</v>
      </c>
      <c r="M85" s="435">
        <f>'7'!G92</f>
        <v>0</v>
      </c>
      <c r="N85" s="435">
        <f>'8'!G92</f>
        <v>0</v>
      </c>
      <c r="O85" s="435">
        <f>'9'!G92</f>
        <v>0</v>
      </c>
      <c r="P85" s="435">
        <f>'10'!G92</f>
        <v>0</v>
      </c>
      <c r="Q85" s="435">
        <f>'11'!G92</f>
        <v>0</v>
      </c>
      <c r="R85" s="435">
        <f>'12'!G92</f>
        <v>0</v>
      </c>
      <c r="S85" s="435">
        <f>'13'!G92</f>
        <v>0</v>
      </c>
      <c r="T85" s="435">
        <f>'14'!G92</f>
        <v>0</v>
      </c>
      <c r="U85" s="435">
        <f>'15'!G92</f>
        <v>0</v>
      </c>
      <c r="V85" s="435">
        <f>'16'!G92</f>
        <v>0</v>
      </c>
      <c r="W85" s="435">
        <f>'17'!G92</f>
        <v>0</v>
      </c>
      <c r="X85" s="435">
        <f>'18'!G92</f>
        <v>0</v>
      </c>
      <c r="Y85" s="435">
        <f>'19'!G92</f>
        <v>0</v>
      </c>
      <c r="Z85" s="435">
        <f>'20'!G92</f>
        <v>0</v>
      </c>
      <c r="AA85" s="435">
        <f>'21'!G92</f>
        <v>0</v>
      </c>
      <c r="AB85" s="435">
        <f>'22'!G92</f>
        <v>0</v>
      </c>
      <c r="AC85" s="435">
        <f>'23'!G92</f>
        <v>0</v>
      </c>
      <c r="AD85" s="435">
        <f>'24'!G92</f>
        <v>0</v>
      </c>
      <c r="AE85" s="435">
        <f>'25'!G92</f>
        <v>0</v>
      </c>
      <c r="AF85" s="204"/>
      <c r="AG85" s="90"/>
      <c r="AI85" s="383"/>
    </row>
    <row r="86" spans="2:35" x14ac:dyDescent="0.2">
      <c r="B86" s="86"/>
      <c r="C86" s="160"/>
      <c r="D86" s="161" t="s">
        <v>189</v>
      </c>
      <c r="E86" s="161"/>
      <c r="F86" s="162"/>
      <c r="G86" s="435">
        <f>'1'!G93</f>
        <v>266207.09500000003</v>
      </c>
      <c r="H86" s="435">
        <f>'2'!G93</f>
        <v>0</v>
      </c>
      <c r="I86" s="435">
        <f>'3'!G93</f>
        <v>0</v>
      </c>
      <c r="J86" s="435">
        <f>'4'!G93</f>
        <v>0</v>
      </c>
      <c r="K86" s="435">
        <f>'5'!G93</f>
        <v>0</v>
      </c>
      <c r="L86" s="435">
        <f>'6'!G93</f>
        <v>0</v>
      </c>
      <c r="M86" s="435">
        <f>'7'!G93</f>
        <v>0</v>
      </c>
      <c r="N86" s="435">
        <f>'8'!G93</f>
        <v>0</v>
      </c>
      <c r="O86" s="435">
        <f>'9'!G93</f>
        <v>0</v>
      </c>
      <c r="P86" s="435">
        <f>'10'!G93</f>
        <v>0</v>
      </c>
      <c r="Q86" s="435">
        <f>'11'!G93</f>
        <v>0</v>
      </c>
      <c r="R86" s="435">
        <f>'12'!G93</f>
        <v>0</v>
      </c>
      <c r="S86" s="435">
        <f>'13'!G93</f>
        <v>0</v>
      </c>
      <c r="T86" s="435">
        <f>'14'!G93</f>
        <v>0</v>
      </c>
      <c r="U86" s="435">
        <f>'15'!G93</f>
        <v>0</v>
      </c>
      <c r="V86" s="435">
        <f>'16'!G93</f>
        <v>0</v>
      </c>
      <c r="W86" s="435">
        <f>'17'!G93</f>
        <v>0</v>
      </c>
      <c r="X86" s="435">
        <f>'18'!G93</f>
        <v>0</v>
      </c>
      <c r="Y86" s="435">
        <f>'19'!G93</f>
        <v>0</v>
      </c>
      <c r="Z86" s="435">
        <f>'20'!G93</f>
        <v>0</v>
      </c>
      <c r="AA86" s="435">
        <f>'21'!G93</f>
        <v>0</v>
      </c>
      <c r="AB86" s="435">
        <f>'22'!G93</f>
        <v>0</v>
      </c>
      <c r="AC86" s="435">
        <f>'23'!G93</f>
        <v>0</v>
      </c>
      <c r="AD86" s="435">
        <f>'24'!G93</f>
        <v>0</v>
      </c>
      <c r="AE86" s="435">
        <f>'25'!G93</f>
        <v>0</v>
      </c>
      <c r="AF86" s="204"/>
      <c r="AG86" s="90"/>
    </row>
    <row r="87" spans="2:35" x14ac:dyDescent="0.2">
      <c r="B87" s="86"/>
      <c r="C87" s="205"/>
      <c r="D87" s="161" t="s">
        <v>191</v>
      </c>
      <c r="E87" s="161"/>
      <c r="F87" s="206"/>
      <c r="G87" s="435">
        <f>'1'!G94</f>
        <v>0</v>
      </c>
      <c r="H87" s="435">
        <f>'2'!G94</f>
        <v>0</v>
      </c>
      <c r="I87" s="435">
        <f>'3'!G94</f>
        <v>0</v>
      </c>
      <c r="J87" s="435">
        <f>'4'!G94</f>
        <v>0</v>
      </c>
      <c r="K87" s="435">
        <f>'5'!G94</f>
        <v>0</v>
      </c>
      <c r="L87" s="435">
        <f>'6'!G94</f>
        <v>0</v>
      </c>
      <c r="M87" s="435">
        <f>'7'!G94</f>
        <v>0</v>
      </c>
      <c r="N87" s="435">
        <f>'8'!G94</f>
        <v>0</v>
      </c>
      <c r="O87" s="435">
        <f>'9'!G94</f>
        <v>0</v>
      </c>
      <c r="P87" s="435">
        <f>'10'!G94</f>
        <v>0</v>
      </c>
      <c r="Q87" s="435">
        <f>'11'!G94</f>
        <v>0</v>
      </c>
      <c r="R87" s="435">
        <f>'12'!G94</f>
        <v>0</v>
      </c>
      <c r="S87" s="435">
        <f>'13'!G94</f>
        <v>0</v>
      </c>
      <c r="T87" s="435">
        <f>'14'!G94</f>
        <v>0</v>
      </c>
      <c r="U87" s="435">
        <f>'15'!G94</f>
        <v>0</v>
      </c>
      <c r="V87" s="435">
        <f>'16'!G94</f>
        <v>0</v>
      </c>
      <c r="W87" s="435">
        <f>'17'!G94</f>
        <v>0</v>
      </c>
      <c r="X87" s="435">
        <f>'18'!G94</f>
        <v>0</v>
      </c>
      <c r="Y87" s="435">
        <f>'19'!G94</f>
        <v>0</v>
      </c>
      <c r="Z87" s="435">
        <f>'20'!G94</f>
        <v>0</v>
      </c>
      <c r="AA87" s="435">
        <f>'21'!G94</f>
        <v>0</v>
      </c>
      <c r="AB87" s="435">
        <f>'22'!G94</f>
        <v>0</v>
      </c>
      <c r="AC87" s="435">
        <f>'23'!G94</f>
        <v>0</v>
      </c>
      <c r="AD87" s="435">
        <f>'24'!G94</f>
        <v>0</v>
      </c>
      <c r="AE87" s="435">
        <f>'25'!G94</f>
        <v>0</v>
      </c>
      <c r="AF87" s="207"/>
      <c r="AG87" s="90"/>
    </row>
    <row r="88" spans="2:35" x14ac:dyDescent="0.2">
      <c r="B88" s="86"/>
      <c r="C88" s="205"/>
      <c r="D88" s="161" t="s">
        <v>212</v>
      </c>
      <c r="E88" s="161"/>
      <c r="F88" s="194"/>
      <c r="G88" s="435">
        <f>'1'!G95</f>
        <v>0</v>
      </c>
      <c r="H88" s="435">
        <f>'2'!G95</f>
        <v>0</v>
      </c>
      <c r="I88" s="435">
        <f>'3'!G95</f>
        <v>0</v>
      </c>
      <c r="J88" s="435">
        <f>'4'!G95</f>
        <v>0</v>
      </c>
      <c r="K88" s="435">
        <f>'5'!G95</f>
        <v>0</v>
      </c>
      <c r="L88" s="435">
        <f>'6'!G95</f>
        <v>0</v>
      </c>
      <c r="M88" s="435">
        <f>'7'!G95</f>
        <v>0</v>
      </c>
      <c r="N88" s="435">
        <f>'8'!G95</f>
        <v>0</v>
      </c>
      <c r="O88" s="435">
        <f>'9'!G95</f>
        <v>0</v>
      </c>
      <c r="P88" s="435">
        <f>'10'!G95</f>
        <v>0</v>
      </c>
      <c r="Q88" s="435">
        <f>'11'!G95</f>
        <v>0</v>
      </c>
      <c r="R88" s="435">
        <f>'12'!G95</f>
        <v>0</v>
      </c>
      <c r="S88" s="435">
        <f>'13'!G95</f>
        <v>0</v>
      </c>
      <c r="T88" s="435">
        <f>'14'!G95</f>
        <v>0</v>
      </c>
      <c r="U88" s="435">
        <f>'15'!G95</f>
        <v>0</v>
      </c>
      <c r="V88" s="435">
        <f>'16'!G95</f>
        <v>0</v>
      </c>
      <c r="W88" s="435">
        <f>'17'!G95</f>
        <v>0</v>
      </c>
      <c r="X88" s="435">
        <f>'18'!G95</f>
        <v>0</v>
      </c>
      <c r="Y88" s="435">
        <f>'19'!G95</f>
        <v>0</v>
      </c>
      <c r="Z88" s="435">
        <f>'20'!G95</f>
        <v>0</v>
      </c>
      <c r="AA88" s="435">
        <f>'21'!G95</f>
        <v>0</v>
      </c>
      <c r="AB88" s="435">
        <f>'22'!G95</f>
        <v>0</v>
      </c>
      <c r="AC88" s="435">
        <f>'23'!G95</f>
        <v>0</v>
      </c>
      <c r="AD88" s="435">
        <f>'24'!G95</f>
        <v>0</v>
      </c>
      <c r="AE88" s="435">
        <f>'25'!G95</f>
        <v>0</v>
      </c>
      <c r="AF88" s="207"/>
      <c r="AG88" s="90"/>
    </row>
    <row r="89" spans="2:35" x14ac:dyDescent="0.2">
      <c r="B89" s="86"/>
      <c r="C89" s="160"/>
      <c r="D89" s="161" t="s">
        <v>188</v>
      </c>
      <c r="E89" s="161"/>
      <c r="F89" s="161"/>
      <c r="G89" s="435">
        <f>'1'!G96</f>
        <v>35757.179999999993</v>
      </c>
      <c r="H89" s="435">
        <f>'2'!G96</f>
        <v>0</v>
      </c>
      <c r="I89" s="435">
        <f>'3'!G96</f>
        <v>0</v>
      </c>
      <c r="J89" s="435">
        <f>'4'!G96</f>
        <v>0</v>
      </c>
      <c r="K89" s="435">
        <f>'5'!G96</f>
        <v>0</v>
      </c>
      <c r="L89" s="435">
        <f>'6'!G96</f>
        <v>0</v>
      </c>
      <c r="M89" s="435">
        <f>'7'!G96</f>
        <v>0</v>
      </c>
      <c r="N89" s="435">
        <f>'8'!G96</f>
        <v>0</v>
      </c>
      <c r="O89" s="435">
        <f>'9'!G96</f>
        <v>0</v>
      </c>
      <c r="P89" s="435">
        <f>'10'!G96</f>
        <v>0</v>
      </c>
      <c r="Q89" s="435">
        <f>'11'!G96</f>
        <v>0</v>
      </c>
      <c r="R89" s="435">
        <f>'12'!G96</f>
        <v>0</v>
      </c>
      <c r="S89" s="435">
        <f>'13'!G96</f>
        <v>0</v>
      </c>
      <c r="T89" s="435">
        <f>'14'!G96</f>
        <v>0</v>
      </c>
      <c r="U89" s="435">
        <f>'15'!G96</f>
        <v>0</v>
      </c>
      <c r="V89" s="435">
        <f>'16'!G96</f>
        <v>0</v>
      </c>
      <c r="W89" s="435">
        <f>'17'!G96</f>
        <v>0</v>
      </c>
      <c r="X89" s="435">
        <f>'18'!G96</f>
        <v>0</v>
      </c>
      <c r="Y89" s="435">
        <f>'19'!G96</f>
        <v>0</v>
      </c>
      <c r="Z89" s="435">
        <f>'20'!G96</f>
        <v>0</v>
      </c>
      <c r="AA89" s="435">
        <f>'21'!G96</f>
        <v>0</v>
      </c>
      <c r="AB89" s="435">
        <f>'22'!G96</f>
        <v>0</v>
      </c>
      <c r="AC89" s="435">
        <f>'23'!G96</f>
        <v>0</v>
      </c>
      <c r="AD89" s="435">
        <f>'24'!G96</f>
        <v>0</v>
      </c>
      <c r="AE89" s="435">
        <f>'25'!G96</f>
        <v>0</v>
      </c>
      <c r="AF89" s="208"/>
      <c r="AG89" s="90"/>
    </row>
    <row r="90" spans="2:35" x14ac:dyDescent="0.2">
      <c r="B90" s="86"/>
      <c r="C90" s="183"/>
      <c r="D90" s="161" t="s">
        <v>46</v>
      </c>
      <c r="E90" s="161"/>
      <c r="F90" s="162"/>
      <c r="G90" s="435">
        <f>'1'!G97</f>
        <v>0</v>
      </c>
      <c r="H90" s="435">
        <f>'2'!G97</f>
        <v>0</v>
      </c>
      <c r="I90" s="435">
        <f>'3'!G97</f>
        <v>0</v>
      </c>
      <c r="J90" s="435">
        <f>'4'!G97</f>
        <v>0</v>
      </c>
      <c r="K90" s="435">
        <f>'5'!G97</f>
        <v>0</v>
      </c>
      <c r="L90" s="435">
        <f>'6'!G97</f>
        <v>0</v>
      </c>
      <c r="M90" s="435">
        <f>'7'!G97</f>
        <v>0</v>
      </c>
      <c r="N90" s="435">
        <f>'8'!G97</f>
        <v>0</v>
      </c>
      <c r="O90" s="435">
        <f>'9'!G97</f>
        <v>0</v>
      </c>
      <c r="P90" s="435">
        <f>'10'!G97</f>
        <v>0</v>
      </c>
      <c r="Q90" s="435">
        <f>'11'!G97</f>
        <v>0</v>
      </c>
      <c r="R90" s="435">
        <f>'12'!G97</f>
        <v>0</v>
      </c>
      <c r="S90" s="435">
        <f>'13'!G97</f>
        <v>0</v>
      </c>
      <c r="T90" s="435">
        <f>'14'!G97</f>
        <v>0</v>
      </c>
      <c r="U90" s="435">
        <f>'15'!G97</f>
        <v>0</v>
      </c>
      <c r="V90" s="435">
        <f>'16'!G97</f>
        <v>0</v>
      </c>
      <c r="W90" s="435">
        <f>'17'!G97</f>
        <v>0</v>
      </c>
      <c r="X90" s="435">
        <f>'18'!G97</f>
        <v>0</v>
      </c>
      <c r="Y90" s="435">
        <f>'19'!G97</f>
        <v>0</v>
      </c>
      <c r="Z90" s="435">
        <f>'20'!G97</f>
        <v>0</v>
      </c>
      <c r="AA90" s="435">
        <f>'21'!G97</f>
        <v>0</v>
      </c>
      <c r="AB90" s="435">
        <f>'22'!G97</f>
        <v>0</v>
      </c>
      <c r="AC90" s="435">
        <f>'23'!G97</f>
        <v>0</v>
      </c>
      <c r="AD90" s="435">
        <f>'24'!G97</f>
        <v>0</v>
      </c>
      <c r="AE90" s="435">
        <f>'25'!G97</f>
        <v>0</v>
      </c>
      <c r="AF90" s="208"/>
      <c r="AG90" s="90"/>
    </row>
    <row r="91" spans="2:35" x14ac:dyDescent="0.2">
      <c r="B91" s="86"/>
      <c r="C91" s="183"/>
      <c r="D91" s="161" t="s">
        <v>192</v>
      </c>
      <c r="E91" s="161"/>
      <c r="F91" s="209"/>
      <c r="G91" s="435">
        <f>'1'!G98</f>
        <v>0</v>
      </c>
      <c r="H91" s="435">
        <f>'2'!G98</f>
        <v>0</v>
      </c>
      <c r="I91" s="435">
        <f>'3'!G98</f>
        <v>0</v>
      </c>
      <c r="J91" s="435">
        <f>'4'!G98</f>
        <v>0</v>
      </c>
      <c r="K91" s="435">
        <f>'5'!G98</f>
        <v>0</v>
      </c>
      <c r="L91" s="435">
        <f>'6'!G98</f>
        <v>0</v>
      </c>
      <c r="M91" s="435">
        <f>'7'!G98</f>
        <v>0</v>
      </c>
      <c r="N91" s="435">
        <f>'8'!G98</f>
        <v>0</v>
      </c>
      <c r="O91" s="435">
        <f>'9'!G98</f>
        <v>0</v>
      </c>
      <c r="P91" s="435">
        <f>'10'!G98</f>
        <v>0</v>
      </c>
      <c r="Q91" s="435">
        <f>'11'!G98</f>
        <v>0</v>
      </c>
      <c r="R91" s="435">
        <f>'12'!G98</f>
        <v>0</v>
      </c>
      <c r="S91" s="435">
        <f>'13'!G98</f>
        <v>0</v>
      </c>
      <c r="T91" s="435">
        <f>'14'!G98</f>
        <v>0</v>
      </c>
      <c r="U91" s="435">
        <f>'15'!G98</f>
        <v>0</v>
      </c>
      <c r="V91" s="435">
        <f>'16'!G98</f>
        <v>0</v>
      </c>
      <c r="W91" s="435">
        <f>'17'!G98</f>
        <v>0</v>
      </c>
      <c r="X91" s="435">
        <f>'18'!G98</f>
        <v>0</v>
      </c>
      <c r="Y91" s="435">
        <f>'19'!G98</f>
        <v>0</v>
      </c>
      <c r="Z91" s="435">
        <f>'20'!G98</f>
        <v>0</v>
      </c>
      <c r="AA91" s="435">
        <f>'21'!G98</f>
        <v>0</v>
      </c>
      <c r="AB91" s="435">
        <f>'22'!G98</f>
        <v>0</v>
      </c>
      <c r="AC91" s="435">
        <f>'23'!G98</f>
        <v>0</v>
      </c>
      <c r="AD91" s="435">
        <f>'24'!G98</f>
        <v>0</v>
      </c>
      <c r="AE91" s="435">
        <f>'25'!G98</f>
        <v>0</v>
      </c>
      <c r="AF91" s="208"/>
      <c r="AG91" s="90"/>
    </row>
    <row r="92" spans="2:35" ht="12.75" hidden="1" customHeight="1" x14ac:dyDescent="0.2">
      <c r="B92" s="86"/>
      <c r="C92" s="183"/>
      <c r="D92" s="210" t="s">
        <v>90</v>
      </c>
      <c r="E92" s="210"/>
      <c r="F92" s="209"/>
      <c r="G92" s="211">
        <f>IF(G39=0,0,IF((tabpers!J$36+tabpers!J$37*G11-G39*(tabpers!J$38+tabpers!J$39*G11))&lt;0,0,tabpers!J$36+tabpers!J$37*G11-G39*(tabpers!J$38+tabpers!J$39*G11)))</f>
        <v>0</v>
      </c>
      <c r="H92" s="211">
        <f>IF(H39=0,0,IF((tabpers!K$36+tabpers!K$37*H11-H39*(tabpers!K$38+tabpers!K$39*H11))&lt;0,0,tabpers!K$36+tabpers!K$37*H11-H39*(tabpers!K$38+tabpers!K$39*H11)))</f>
        <v>0</v>
      </c>
      <c r="I92" s="211">
        <f>IF(I39=0,0,IF((tabpers!L$36+tabpers!L$37*I11-I39*(tabpers!L$38+tabpers!L$39*I11))&lt;0,0,tabpers!L$36+tabpers!L$37*I11-I39*(tabpers!L$38+tabpers!L$39*I11)))</f>
        <v>0</v>
      </c>
      <c r="J92" s="211"/>
      <c r="K92" s="211"/>
      <c r="L92" s="211"/>
      <c r="M92" s="211"/>
      <c r="N92" s="211"/>
      <c r="O92" s="211"/>
      <c r="P92" s="211"/>
      <c r="Q92" s="211"/>
      <c r="R92" s="211"/>
      <c r="S92" s="211"/>
      <c r="T92" s="211"/>
      <c r="U92" s="211"/>
      <c r="V92" s="211"/>
      <c r="W92" s="211"/>
      <c r="X92" s="211"/>
      <c r="Y92" s="211"/>
      <c r="Z92" s="211"/>
      <c r="AA92" s="211"/>
      <c r="AB92" s="211"/>
      <c r="AC92" s="211"/>
      <c r="AD92" s="211"/>
      <c r="AE92" s="211"/>
      <c r="AF92" s="208"/>
      <c r="AG92" s="90"/>
    </row>
    <row r="93" spans="2:35" ht="12.75" hidden="1" customHeight="1" x14ac:dyDescent="0.2">
      <c r="B93" s="86"/>
      <c r="C93" s="183"/>
      <c r="D93" s="210" t="s">
        <v>91</v>
      </c>
      <c r="E93" s="210"/>
      <c r="F93" s="209"/>
      <c r="G93" s="211">
        <f>IF(G50=0,0,IF((tabpers!J$36+tabpers!J$37*G11-G50*(tabpers!J$38+tabpers!J$39*G11))&lt;0,0,tabpers!J$36+tabpers!J$37*G11-G50*(tabpers!J$38+tabpers!J$39*G11)))</f>
        <v>0</v>
      </c>
      <c r="H93" s="211">
        <f>IF(H50=0,0,IF((tabpers!K$36+tabpers!K$37*H11-H50*(tabpers!K$38+tabpers!K$39*H11))&lt;0,0,tabpers!K$36+tabpers!K$37*H11-H50*(tabpers!K$38+tabpers!K$39*H11)))</f>
        <v>0</v>
      </c>
      <c r="I93" s="211">
        <f>IF(I50=0,0,IF((tabpers!L$36+tabpers!L$37*I11-I50*(tabpers!L$38+tabpers!L$39*I11))&lt;0,0,tabpers!L$36+tabpers!L$37*I11-I50*(tabpers!L$38+tabpers!L$39*I11)))</f>
        <v>0</v>
      </c>
      <c r="J93" s="211"/>
      <c r="K93" s="211"/>
      <c r="L93" s="211"/>
      <c r="M93" s="211"/>
      <c r="N93" s="211"/>
      <c r="O93" s="211"/>
      <c r="P93" s="211"/>
      <c r="Q93" s="211"/>
      <c r="R93" s="211"/>
      <c r="S93" s="211"/>
      <c r="T93" s="211"/>
      <c r="U93" s="211"/>
      <c r="V93" s="211"/>
      <c r="W93" s="211"/>
      <c r="X93" s="211"/>
      <c r="Y93" s="211"/>
      <c r="Z93" s="211"/>
      <c r="AA93" s="211"/>
      <c r="AB93" s="211"/>
      <c r="AC93" s="211"/>
      <c r="AD93" s="211"/>
      <c r="AE93" s="211"/>
      <c r="AF93" s="208"/>
      <c r="AG93" s="90"/>
    </row>
    <row r="94" spans="2:35" ht="12.75" hidden="1" customHeight="1" x14ac:dyDescent="0.2">
      <c r="B94" s="86"/>
      <c r="C94" s="183"/>
      <c r="D94" s="161" t="s">
        <v>93</v>
      </c>
      <c r="E94" s="161"/>
      <c r="F94" s="209"/>
      <c r="G94" s="211"/>
      <c r="H94" s="211"/>
      <c r="I94" s="307"/>
      <c r="J94" s="307"/>
      <c r="K94" s="307"/>
      <c r="L94" s="307"/>
      <c r="M94" s="307"/>
      <c r="N94" s="307"/>
      <c r="O94" s="307"/>
      <c r="P94" s="307"/>
      <c r="Q94" s="307"/>
      <c r="R94" s="307"/>
      <c r="S94" s="307"/>
      <c r="T94" s="307"/>
      <c r="U94" s="307"/>
      <c r="V94" s="307"/>
      <c r="W94" s="307"/>
      <c r="X94" s="307"/>
      <c r="Y94" s="307"/>
      <c r="Z94" s="307"/>
      <c r="AA94" s="307"/>
      <c r="AB94" s="307"/>
      <c r="AC94" s="307"/>
      <c r="AD94" s="307"/>
      <c r="AE94" s="307"/>
      <c r="AF94" s="208"/>
      <c r="AG94" s="90"/>
    </row>
    <row r="95" spans="2:35" x14ac:dyDescent="0.2">
      <c r="B95" s="86"/>
      <c r="C95" s="160"/>
      <c r="D95" s="212"/>
      <c r="E95" s="212"/>
      <c r="F95" s="184"/>
      <c r="G95" s="320">
        <f>IF(G19=0,0,IF((SUM(G85:G91)+G94)&lt;(tabpers!J$40+tabpers!J$41*G11),(tabpers!J$40+tabpers!J$41*G11),SUM(G85:G91)+G94))</f>
        <v>684562.43599999999</v>
      </c>
      <c r="H95" s="320">
        <f>IF(H19=0,0,IF((SUM(H85:H91)+H94)&lt;(tabpers!K$40+tabpers!K$41*H11),(tabpers!K$40+tabpers!K$41*H11),SUM(H85:H91)+H94))</f>
        <v>0</v>
      </c>
      <c r="I95" s="320">
        <f>IF(I19=0,0,IF((SUM(I85:I91)+I94)&lt;(tabpers!L$40+tabpers!L$41*I11),(tabpers!L$40+tabpers!L$41*I11),SUM(I85:I91)+I94))</f>
        <v>0</v>
      </c>
      <c r="J95" s="320">
        <f>IF(J19=0,0,IF((SUM(J85:J91)+J94)&lt;(tabpers!M$40+tabpers!M$41*J11),(tabpers!M$40+tabpers!M$41*J11),SUM(J85:J91)+J94))</f>
        <v>0</v>
      </c>
      <c r="K95" s="320">
        <f>IF(K19=0,0,IF((SUM(K85:K91)+K94)&lt;(tabpers!N$40+tabpers!N$41*K11),(tabpers!N$40+tabpers!N$41*K11),SUM(K85:K91)+K94))</f>
        <v>0</v>
      </c>
      <c r="L95" s="320">
        <f>IF(L19=0,0,IF((SUM(L85:L91)+L94)&lt;(tabpers!O$40+tabpers!O$41*L11),(tabpers!O$40+tabpers!O$41*L11),SUM(L85:L91)+L94))</f>
        <v>0</v>
      </c>
      <c r="M95" s="320">
        <f>IF(M19=0,0,IF((SUM(M85:M91)+M94)&lt;(tabpers!Q$40+tabpers!Q$41*M11),(tabpers!Q$40+tabpers!Q$41*M11),SUM(M85:M91)+M94))</f>
        <v>0</v>
      </c>
      <c r="N95" s="320">
        <f>IF(N19=0,0,IF((SUM(N85:N91)+N94)&lt;(tabpers!R$40+tabpers!R$41*N11),(tabpers!R$40+tabpers!R$41*N11),SUM(N85:N91)+N94))</f>
        <v>0</v>
      </c>
      <c r="O95" s="320">
        <f>IF(O19=0,0,IF((SUM(O85:O91)+O94)&lt;(tabpers!S$40+tabpers!S$41*O11),(tabpers!S$40+tabpers!S$41*O11),SUM(O85:O91)+O94))</f>
        <v>0</v>
      </c>
      <c r="P95" s="320">
        <f>IF(P19=0,0,IF((SUM(P85:P91)+P94)&lt;(tabpers!T$40+tabpers!T$41*P11),(tabpers!T$40+tabpers!T$41*P11),SUM(P85:P91)+P94))</f>
        <v>0</v>
      </c>
      <c r="Q95" s="320">
        <f>IF(Q19=0,0,IF((SUM(Q85:Q91)+Q94)&lt;(tabpers!U$40+tabpers!U$41*Q11),(tabpers!U$40+tabpers!U$41*Q11),SUM(Q85:Q91)+Q94))</f>
        <v>0</v>
      </c>
      <c r="R95" s="320">
        <f>IF(R19=0,0,IF((SUM(R85:R91)+R94)&lt;(tabpers!V$40+tabpers!V$41*R11),(tabpers!V$40+tabpers!V$41*R11),SUM(R85:R91)+R94))</f>
        <v>0</v>
      </c>
      <c r="S95" s="320">
        <f>IF(S19=0,0,IF((SUM(S85:S91)+S94)&lt;(tabpers!W$40+tabpers!W$41*S11),(tabpers!W$40+tabpers!W$41*S11),SUM(S85:S91)+S94))</f>
        <v>0</v>
      </c>
      <c r="T95" s="320">
        <f>IF(T19=0,0,IF((SUM(T85:T91)+T94)&lt;(tabpers!X$40+tabpers!X$41*T11),(tabpers!X$40+tabpers!X$41*T11),SUM(T85:T91)+T94))</f>
        <v>0</v>
      </c>
      <c r="U95" s="320">
        <f>IF(U19=0,0,IF((SUM(U85:U91)+U94)&lt;(tabpers!Y$40+tabpers!Y$41*U11),(tabpers!Y$40+tabpers!Y$41*U11),SUM(U85:U91)+U94))</f>
        <v>0</v>
      </c>
      <c r="V95" s="320">
        <f>IF(V19=0,0,IF((SUM(V85:V91)+V94)&lt;(tabpers!Z$40+tabpers!Z$41*V11),(tabpers!Z$40+tabpers!Z$41*V11),SUM(V85:V91)+V94))</f>
        <v>0</v>
      </c>
      <c r="W95" s="320">
        <f>IF(W19=0,0,IF((SUM(W85:W91)+W94)&lt;(tabpers!AA$40+tabpers!AA$41*W11),(tabpers!AA$40+tabpers!AA$41*W11),SUM(W85:W91)+W94))</f>
        <v>0</v>
      </c>
      <c r="X95" s="320">
        <f>IF(X19=0,0,IF((SUM(X85:X91)+X94)&lt;(tabpers!AB$40+tabpers!AB$41*X11),(tabpers!AB$40+tabpers!AB$41*X11),SUM(X85:X91)+X94))</f>
        <v>0</v>
      </c>
      <c r="Y95" s="320">
        <f>IF(Y19=0,0,IF((SUM(Y85:Y91)+Y94)&lt;(tabpers!AC$40+tabpers!AC$41*Y11),(tabpers!AC$40+tabpers!AC$41*Y11),SUM(Y85:Y91)+Y94))</f>
        <v>0</v>
      </c>
      <c r="Z95" s="320">
        <f>IF(Z19=0,0,IF((SUM(Z85:Z91)+Z94)&lt;(tabpers!AD$40+tabpers!AD$41*Z11),(tabpers!AD$40+tabpers!AD$41*Z11),SUM(Z85:Z91)+Z94))</f>
        <v>0</v>
      </c>
      <c r="AA95" s="320">
        <f>IF(AA19=0,0,IF((SUM(AA85:AA91)+AA94)&lt;(tabpers!AE$40+tabpers!AE$41*AA11),(tabpers!AE$40+tabpers!AE$41*AA11),SUM(AA85:AA91)+AA94))</f>
        <v>0</v>
      </c>
      <c r="AB95" s="320">
        <f>IF(AB19=0,0,IF((SUM(AB85:AB91)+AB94)&lt;(tabpers!AF$40+tabpers!AF$41*AB11),(tabpers!AF$40+tabpers!AF$41*AB11),SUM(AB85:AB91)+AB94))</f>
        <v>0</v>
      </c>
      <c r="AC95" s="320">
        <f>IF(AC19=0,0,IF((SUM(AC85:AC91)+AC94)&lt;(tabpers!AG$40+tabpers!AG$41*AC11),(tabpers!AG$40+tabpers!AG$41*AC11),SUM(AC85:AC91)+AC94))</f>
        <v>0</v>
      </c>
      <c r="AD95" s="320">
        <f>IF(AD19=0,0,IF((SUM(AD85:AD91)+AD94)&lt;(tabpers!AH$40+tabpers!AH$41*AD11),(tabpers!AH$40+tabpers!AH$41*AD11),SUM(AD85:AD91)+AD94))</f>
        <v>0</v>
      </c>
      <c r="AE95" s="320">
        <f>IF(AE19=0,0,IF((SUM(AE85:AE91)+AE94)&lt;(tabpers!AI$40+tabpers!AI$41*AE11),(tabpers!AI$40+tabpers!AI$41*AE11),SUM(AE85:AE91)+AE94))</f>
        <v>0</v>
      </c>
      <c r="AF95" s="204"/>
      <c r="AG95" s="90"/>
    </row>
    <row r="96" spans="2:35" x14ac:dyDescent="0.2">
      <c r="B96" s="86"/>
      <c r="C96" s="160"/>
      <c r="D96" s="268" t="s">
        <v>221</v>
      </c>
      <c r="E96" s="268"/>
      <c r="F96" s="206"/>
      <c r="G96" s="211"/>
      <c r="H96" s="211"/>
      <c r="I96" s="307"/>
      <c r="J96" s="307"/>
      <c r="K96" s="307"/>
      <c r="L96" s="307"/>
      <c r="M96" s="307"/>
      <c r="N96" s="307"/>
      <c r="O96" s="307"/>
      <c r="P96" s="307"/>
      <c r="Q96" s="307"/>
      <c r="R96" s="307"/>
      <c r="S96" s="307"/>
      <c r="T96" s="307"/>
      <c r="U96" s="307"/>
      <c r="V96" s="307"/>
      <c r="W96" s="307"/>
      <c r="X96" s="307"/>
      <c r="Y96" s="307"/>
      <c r="Z96" s="307"/>
      <c r="AA96" s="307"/>
      <c r="AB96" s="307"/>
      <c r="AC96" s="307"/>
      <c r="AD96" s="307"/>
      <c r="AE96" s="307"/>
      <c r="AF96" s="204"/>
      <c r="AG96" s="90"/>
    </row>
    <row r="97" spans="2:35" x14ac:dyDescent="0.2">
      <c r="B97" s="86"/>
      <c r="C97" s="213"/>
      <c r="D97" s="212" t="s">
        <v>84</v>
      </c>
      <c r="E97" s="212"/>
      <c r="F97" s="178"/>
      <c r="G97" s="165"/>
      <c r="H97" s="165"/>
      <c r="I97" s="164"/>
      <c r="J97" s="164"/>
      <c r="K97" s="164"/>
      <c r="L97" s="164"/>
      <c r="M97" s="164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  <c r="AE97" s="164"/>
      <c r="AF97" s="164"/>
      <c r="AG97" s="90"/>
    </row>
    <row r="98" spans="2:35" x14ac:dyDescent="0.2">
      <c r="B98" s="86"/>
      <c r="C98" s="213"/>
      <c r="D98" s="161" t="s">
        <v>45</v>
      </c>
      <c r="E98" s="161"/>
      <c r="F98" s="178"/>
      <c r="G98" s="435">
        <f>'1'!G104</f>
        <v>10781.87</v>
      </c>
      <c r="H98" s="435">
        <f>'2'!G104</f>
        <v>0</v>
      </c>
      <c r="I98" s="435">
        <f>'3'!G104</f>
        <v>0</v>
      </c>
      <c r="J98" s="435">
        <f>'4'!G104</f>
        <v>0</v>
      </c>
      <c r="K98" s="435">
        <f>'5'!G104</f>
        <v>0</v>
      </c>
      <c r="L98" s="435">
        <f>'6'!G104</f>
        <v>0</v>
      </c>
      <c r="M98" s="435">
        <f>'7'!G104</f>
        <v>0</v>
      </c>
      <c r="N98" s="435">
        <f>'8'!G104</f>
        <v>0</v>
      </c>
      <c r="O98" s="435">
        <f>'9'!G104</f>
        <v>0</v>
      </c>
      <c r="P98" s="435">
        <f>'10'!G104</f>
        <v>0</v>
      </c>
      <c r="Q98" s="435">
        <f>'11'!G104</f>
        <v>0</v>
      </c>
      <c r="R98" s="435">
        <f>'12'!G104</f>
        <v>0</v>
      </c>
      <c r="S98" s="435">
        <f>'13'!G104</f>
        <v>0</v>
      </c>
      <c r="T98" s="435">
        <f>'14'!G104</f>
        <v>0</v>
      </c>
      <c r="U98" s="435">
        <f>'15'!G104</f>
        <v>0</v>
      </c>
      <c r="V98" s="435">
        <f>'16'!G104</f>
        <v>0</v>
      </c>
      <c r="W98" s="435">
        <f>'17'!G104</f>
        <v>0</v>
      </c>
      <c r="X98" s="435">
        <f>'18'!G104</f>
        <v>0</v>
      </c>
      <c r="Y98" s="435">
        <f>'19'!G104</f>
        <v>0</v>
      </c>
      <c r="Z98" s="435">
        <f>'20'!G104</f>
        <v>0</v>
      </c>
      <c r="AA98" s="435">
        <f>'21'!G104</f>
        <v>0</v>
      </c>
      <c r="AB98" s="435">
        <f>'22'!G104</f>
        <v>0</v>
      </c>
      <c r="AC98" s="435">
        <f>'23'!G104</f>
        <v>0</v>
      </c>
      <c r="AD98" s="435">
        <f>'24'!G104</f>
        <v>0</v>
      </c>
      <c r="AE98" s="435">
        <f>'25'!G104</f>
        <v>0</v>
      </c>
      <c r="AF98" s="164"/>
      <c r="AG98" s="90"/>
    </row>
    <row r="99" spans="2:35" x14ac:dyDescent="0.2">
      <c r="B99" s="86"/>
      <c r="C99" s="213"/>
      <c r="D99" s="161" t="s">
        <v>99</v>
      </c>
      <c r="E99" s="161"/>
      <c r="F99" s="178"/>
      <c r="G99" s="435">
        <f>'1'!G105</f>
        <v>0</v>
      </c>
      <c r="H99" s="435">
        <f>'2'!G105</f>
        <v>0</v>
      </c>
      <c r="I99" s="435">
        <f>'3'!G105</f>
        <v>0</v>
      </c>
      <c r="J99" s="435">
        <f>'4'!G105</f>
        <v>0</v>
      </c>
      <c r="K99" s="435">
        <f>'5'!G105</f>
        <v>0</v>
      </c>
      <c r="L99" s="435">
        <f>'6'!G105</f>
        <v>0</v>
      </c>
      <c r="M99" s="435">
        <f>'7'!G105</f>
        <v>0</v>
      </c>
      <c r="N99" s="435">
        <f>'8'!G105</f>
        <v>0</v>
      </c>
      <c r="O99" s="435">
        <f>'9'!G105</f>
        <v>0</v>
      </c>
      <c r="P99" s="435">
        <f>'10'!G105</f>
        <v>0</v>
      </c>
      <c r="Q99" s="435">
        <f>'11'!G105</f>
        <v>0</v>
      </c>
      <c r="R99" s="435">
        <f>'12'!G105</f>
        <v>0</v>
      </c>
      <c r="S99" s="435">
        <f>'13'!G105</f>
        <v>0</v>
      </c>
      <c r="T99" s="435">
        <f>'14'!G105</f>
        <v>0</v>
      </c>
      <c r="U99" s="435">
        <f>'15'!G105</f>
        <v>0</v>
      </c>
      <c r="V99" s="435">
        <f>'16'!G105</f>
        <v>0</v>
      </c>
      <c r="W99" s="435">
        <f>'17'!G105</f>
        <v>0</v>
      </c>
      <c r="X99" s="435">
        <f>'18'!G105</f>
        <v>0</v>
      </c>
      <c r="Y99" s="435">
        <f>'19'!G105</f>
        <v>0</v>
      </c>
      <c r="Z99" s="435">
        <f>'20'!G105</f>
        <v>0</v>
      </c>
      <c r="AA99" s="435">
        <f>'21'!G105</f>
        <v>0</v>
      </c>
      <c r="AB99" s="435">
        <f>'22'!G105</f>
        <v>0</v>
      </c>
      <c r="AC99" s="435">
        <f>'23'!G105</f>
        <v>0</v>
      </c>
      <c r="AD99" s="435">
        <f>'24'!G105</f>
        <v>0</v>
      </c>
      <c r="AE99" s="435">
        <f>'25'!G105</f>
        <v>0</v>
      </c>
      <c r="AF99" s="164"/>
      <c r="AG99" s="90"/>
    </row>
    <row r="100" spans="2:35" x14ac:dyDescent="0.2">
      <c r="B100" s="86"/>
      <c r="C100" s="160"/>
      <c r="D100" s="161" t="s">
        <v>47</v>
      </c>
      <c r="E100" s="161"/>
      <c r="F100" s="161"/>
      <c r="G100" s="435">
        <f>'1'!G106</f>
        <v>87298.2</v>
      </c>
      <c r="H100" s="435">
        <f>'2'!G106</f>
        <v>0</v>
      </c>
      <c r="I100" s="435">
        <f>'3'!G106</f>
        <v>0</v>
      </c>
      <c r="J100" s="435">
        <f>'4'!G106</f>
        <v>0</v>
      </c>
      <c r="K100" s="435">
        <f>'5'!G106</f>
        <v>0</v>
      </c>
      <c r="L100" s="435">
        <f>'6'!G106</f>
        <v>0</v>
      </c>
      <c r="M100" s="435">
        <f>'7'!G106</f>
        <v>0</v>
      </c>
      <c r="N100" s="435">
        <f>'8'!G106</f>
        <v>0</v>
      </c>
      <c r="O100" s="435">
        <f>'9'!G106</f>
        <v>0</v>
      </c>
      <c r="P100" s="435">
        <f>'10'!G106</f>
        <v>0</v>
      </c>
      <c r="Q100" s="435">
        <f>'11'!G106</f>
        <v>0</v>
      </c>
      <c r="R100" s="435">
        <f>'12'!G106</f>
        <v>0</v>
      </c>
      <c r="S100" s="435">
        <f>'13'!G106</f>
        <v>0</v>
      </c>
      <c r="T100" s="435">
        <f>'14'!G106</f>
        <v>0</v>
      </c>
      <c r="U100" s="435">
        <f>'15'!G106</f>
        <v>0</v>
      </c>
      <c r="V100" s="435">
        <f>'16'!G106</f>
        <v>0</v>
      </c>
      <c r="W100" s="435">
        <f>'17'!G106</f>
        <v>0</v>
      </c>
      <c r="X100" s="435">
        <f>'18'!G106</f>
        <v>0</v>
      </c>
      <c r="Y100" s="435">
        <f>'19'!G106</f>
        <v>0</v>
      </c>
      <c r="Z100" s="435">
        <f>'20'!G106</f>
        <v>0</v>
      </c>
      <c r="AA100" s="435">
        <f>'21'!G106</f>
        <v>0</v>
      </c>
      <c r="AB100" s="435">
        <f>'22'!G106</f>
        <v>0</v>
      </c>
      <c r="AC100" s="435">
        <f>'23'!G106</f>
        <v>0</v>
      </c>
      <c r="AD100" s="435">
        <f>'24'!G106</f>
        <v>0</v>
      </c>
      <c r="AE100" s="435">
        <f>'25'!G106</f>
        <v>0</v>
      </c>
      <c r="AF100" s="166"/>
      <c r="AG100" s="90"/>
    </row>
    <row r="101" spans="2:35" x14ac:dyDescent="0.2">
      <c r="B101" s="86"/>
      <c r="C101" s="160"/>
      <c r="D101" s="214" t="s">
        <v>6</v>
      </c>
      <c r="E101" s="214"/>
      <c r="F101" s="214"/>
      <c r="G101" s="435">
        <f>'1'!G107</f>
        <v>0</v>
      </c>
      <c r="H101" s="435">
        <f>'2'!G107</f>
        <v>0</v>
      </c>
      <c r="I101" s="435">
        <f>'3'!G107</f>
        <v>0</v>
      </c>
      <c r="J101" s="435">
        <f>'4'!G107</f>
        <v>0</v>
      </c>
      <c r="K101" s="435">
        <f>'5'!G107</f>
        <v>0</v>
      </c>
      <c r="L101" s="435">
        <f>'6'!G107</f>
        <v>0</v>
      </c>
      <c r="M101" s="435">
        <f>'7'!G107</f>
        <v>0</v>
      </c>
      <c r="N101" s="435">
        <f>'8'!G107</f>
        <v>0</v>
      </c>
      <c r="O101" s="435">
        <f>'9'!G107</f>
        <v>0</v>
      </c>
      <c r="P101" s="435">
        <f>'10'!G107</f>
        <v>0</v>
      </c>
      <c r="Q101" s="435">
        <f>'11'!G107</f>
        <v>0</v>
      </c>
      <c r="R101" s="435">
        <f>'12'!G107</f>
        <v>0</v>
      </c>
      <c r="S101" s="435">
        <f>'13'!G107</f>
        <v>0</v>
      </c>
      <c r="T101" s="435">
        <f>'14'!G107</f>
        <v>0</v>
      </c>
      <c r="U101" s="435">
        <f>'15'!G107</f>
        <v>0</v>
      </c>
      <c r="V101" s="435">
        <f>'16'!G107</f>
        <v>0</v>
      </c>
      <c r="W101" s="435">
        <f>'17'!G107</f>
        <v>0</v>
      </c>
      <c r="X101" s="435">
        <f>'18'!G107</f>
        <v>0</v>
      </c>
      <c r="Y101" s="435">
        <f>'19'!G107</f>
        <v>0</v>
      </c>
      <c r="Z101" s="435">
        <f>'20'!G107</f>
        <v>0</v>
      </c>
      <c r="AA101" s="435">
        <f>'21'!G107</f>
        <v>0</v>
      </c>
      <c r="AB101" s="435">
        <f>'22'!G107</f>
        <v>0</v>
      </c>
      <c r="AC101" s="435">
        <f>'23'!G107</f>
        <v>0</v>
      </c>
      <c r="AD101" s="435">
        <f>'24'!G107</f>
        <v>0</v>
      </c>
      <c r="AE101" s="435">
        <f>'25'!G107</f>
        <v>0</v>
      </c>
      <c r="AF101" s="166"/>
      <c r="AG101" s="90"/>
    </row>
    <row r="102" spans="2:35" x14ac:dyDescent="0.2">
      <c r="B102" s="86"/>
      <c r="C102" s="160"/>
      <c r="D102" s="161" t="s">
        <v>31</v>
      </c>
      <c r="E102" s="161"/>
      <c r="F102" s="162"/>
      <c r="G102" s="435">
        <f>'1'!G108</f>
        <v>0</v>
      </c>
      <c r="H102" s="435">
        <f>'2'!G108</f>
        <v>0</v>
      </c>
      <c r="I102" s="435">
        <f>'3'!G108</f>
        <v>0</v>
      </c>
      <c r="J102" s="435">
        <f>'4'!G108</f>
        <v>0</v>
      </c>
      <c r="K102" s="435">
        <f>'5'!G108</f>
        <v>0</v>
      </c>
      <c r="L102" s="435">
        <f>'6'!G108</f>
        <v>0</v>
      </c>
      <c r="M102" s="435">
        <f>'7'!G108</f>
        <v>0</v>
      </c>
      <c r="N102" s="435">
        <f>'8'!G108</f>
        <v>0</v>
      </c>
      <c r="O102" s="435">
        <f>'9'!G108</f>
        <v>0</v>
      </c>
      <c r="P102" s="435">
        <f>'10'!G108</f>
        <v>0</v>
      </c>
      <c r="Q102" s="435">
        <f>'11'!G108</f>
        <v>0</v>
      </c>
      <c r="R102" s="435">
        <f>'12'!G108</f>
        <v>0</v>
      </c>
      <c r="S102" s="435">
        <f>'13'!G108</f>
        <v>0</v>
      </c>
      <c r="T102" s="435">
        <f>'14'!G108</f>
        <v>0</v>
      </c>
      <c r="U102" s="435">
        <f>'15'!G108</f>
        <v>0</v>
      </c>
      <c r="V102" s="435">
        <f>'16'!G108</f>
        <v>0</v>
      </c>
      <c r="W102" s="435">
        <f>'17'!G108</f>
        <v>0</v>
      </c>
      <c r="X102" s="435">
        <f>'18'!G108</f>
        <v>0</v>
      </c>
      <c r="Y102" s="435">
        <f>'19'!G108</f>
        <v>0</v>
      </c>
      <c r="Z102" s="435">
        <f>'20'!G108</f>
        <v>0</v>
      </c>
      <c r="AA102" s="435">
        <f>'21'!G108</f>
        <v>0</v>
      </c>
      <c r="AB102" s="435">
        <f>'22'!G108</f>
        <v>0</v>
      </c>
      <c r="AC102" s="435">
        <f>'23'!G108</f>
        <v>0</v>
      </c>
      <c r="AD102" s="435">
        <f>'24'!G108</f>
        <v>0</v>
      </c>
      <c r="AE102" s="435">
        <f>'25'!G108</f>
        <v>0</v>
      </c>
      <c r="AF102" s="166"/>
      <c r="AG102" s="90"/>
    </row>
    <row r="103" spans="2:35" x14ac:dyDescent="0.2">
      <c r="B103" s="86"/>
      <c r="C103" s="160"/>
      <c r="D103" s="212"/>
      <c r="E103" s="212"/>
      <c r="F103" s="175"/>
      <c r="G103" s="320">
        <f>SUM(G98:G102)</f>
        <v>98080.069999999992</v>
      </c>
      <c r="H103" s="320">
        <f t="shared" ref="H103:AE103" si="18">SUM(H98:H102)</f>
        <v>0</v>
      </c>
      <c r="I103" s="320">
        <f t="shared" si="18"/>
        <v>0</v>
      </c>
      <c r="J103" s="320">
        <f t="shared" si="18"/>
        <v>0</v>
      </c>
      <c r="K103" s="320">
        <f t="shared" si="18"/>
        <v>0</v>
      </c>
      <c r="L103" s="320">
        <f t="shared" si="18"/>
        <v>0</v>
      </c>
      <c r="M103" s="320">
        <f t="shared" si="18"/>
        <v>0</v>
      </c>
      <c r="N103" s="320">
        <f t="shared" si="18"/>
        <v>0</v>
      </c>
      <c r="O103" s="320">
        <f t="shared" si="18"/>
        <v>0</v>
      </c>
      <c r="P103" s="320">
        <f t="shared" si="18"/>
        <v>0</v>
      </c>
      <c r="Q103" s="320">
        <f t="shared" si="18"/>
        <v>0</v>
      </c>
      <c r="R103" s="320">
        <f t="shared" si="18"/>
        <v>0</v>
      </c>
      <c r="S103" s="320">
        <f t="shared" si="18"/>
        <v>0</v>
      </c>
      <c r="T103" s="320">
        <f t="shared" si="18"/>
        <v>0</v>
      </c>
      <c r="U103" s="320">
        <f t="shared" si="18"/>
        <v>0</v>
      </c>
      <c r="V103" s="320">
        <f t="shared" si="18"/>
        <v>0</v>
      </c>
      <c r="W103" s="320">
        <f t="shared" si="18"/>
        <v>0</v>
      </c>
      <c r="X103" s="320">
        <f t="shared" si="18"/>
        <v>0</v>
      </c>
      <c r="Y103" s="320">
        <f t="shared" si="18"/>
        <v>0</v>
      </c>
      <c r="Z103" s="320">
        <f t="shared" si="18"/>
        <v>0</v>
      </c>
      <c r="AA103" s="320">
        <f t="shared" si="18"/>
        <v>0</v>
      </c>
      <c r="AB103" s="320">
        <f t="shared" si="18"/>
        <v>0</v>
      </c>
      <c r="AC103" s="320">
        <f t="shared" si="18"/>
        <v>0</v>
      </c>
      <c r="AD103" s="320">
        <f t="shared" si="18"/>
        <v>0</v>
      </c>
      <c r="AE103" s="320">
        <f t="shared" si="18"/>
        <v>0</v>
      </c>
      <c r="AF103" s="166"/>
      <c r="AG103" s="90"/>
    </row>
    <row r="104" spans="2:35" x14ac:dyDescent="0.2">
      <c r="B104" s="86"/>
      <c r="C104" s="216"/>
      <c r="D104" s="268" t="s">
        <v>213</v>
      </c>
      <c r="E104" s="268"/>
      <c r="F104" s="271"/>
      <c r="AF104" s="166"/>
      <c r="AG104" s="90"/>
    </row>
    <row r="105" spans="2:35" x14ac:dyDescent="0.2">
      <c r="B105" s="86"/>
      <c r="C105" s="216"/>
      <c r="D105" s="161" t="s">
        <v>206</v>
      </c>
      <c r="E105" s="161"/>
      <c r="F105" s="219"/>
      <c r="G105" s="435">
        <f>'1'!G111</f>
        <v>56080</v>
      </c>
      <c r="H105" s="435">
        <f>'2'!G111</f>
        <v>0</v>
      </c>
      <c r="I105" s="435">
        <f>'3'!G111</f>
        <v>0</v>
      </c>
      <c r="J105" s="435">
        <f>'4'!G111</f>
        <v>0</v>
      </c>
      <c r="K105" s="435">
        <f>'5'!G111</f>
        <v>0</v>
      </c>
      <c r="L105" s="435">
        <f>'6'!G111</f>
        <v>0</v>
      </c>
      <c r="M105" s="435">
        <f>'7'!G111</f>
        <v>0</v>
      </c>
      <c r="N105" s="435">
        <f>'8'!G111</f>
        <v>0</v>
      </c>
      <c r="O105" s="435">
        <f>'9'!G111</f>
        <v>0</v>
      </c>
      <c r="P105" s="435">
        <f>'10'!G111</f>
        <v>0</v>
      </c>
      <c r="Q105" s="435">
        <f>'11'!G111</f>
        <v>0</v>
      </c>
      <c r="R105" s="435">
        <f>'12'!G111</f>
        <v>0</v>
      </c>
      <c r="S105" s="435">
        <f>'13'!G111</f>
        <v>0</v>
      </c>
      <c r="T105" s="435">
        <f>'14'!G111</f>
        <v>0</v>
      </c>
      <c r="U105" s="435">
        <f>'15'!G111</f>
        <v>0</v>
      </c>
      <c r="V105" s="435">
        <f>'16'!G111</f>
        <v>0</v>
      </c>
      <c r="W105" s="435">
        <f>'17'!G111</f>
        <v>0</v>
      </c>
      <c r="X105" s="435">
        <f>'18'!G111</f>
        <v>0</v>
      </c>
      <c r="Y105" s="435">
        <f>'19'!G111</f>
        <v>0</v>
      </c>
      <c r="Z105" s="435">
        <f>'20'!G111</f>
        <v>0</v>
      </c>
      <c r="AA105" s="435">
        <f>'21'!G111</f>
        <v>0</v>
      </c>
      <c r="AB105" s="435">
        <f>'22'!G111</f>
        <v>0</v>
      </c>
      <c r="AC105" s="435">
        <f>'23'!G111</f>
        <v>0</v>
      </c>
      <c r="AD105" s="435">
        <f>'24'!G111</f>
        <v>0</v>
      </c>
      <c r="AE105" s="435">
        <f>'25'!G111</f>
        <v>0</v>
      </c>
      <c r="AF105" s="166"/>
      <c r="AG105" s="90"/>
      <c r="AI105" s="381"/>
    </row>
    <row r="106" spans="2:35" x14ac:dyDescent="0.2">
      <c r="B106" s="86"/>
      <c r="C106" s="216"/>
      <c r="D106" s="161" t="s">
        <v>207</v>
      </c>
      <c r="E106" s="161"/>
      <c r="F106" s="162"/>
      <c r="G106" s="435">
        <f>'1'!G112</f>
        <v>82654.53</v>
      </c>
      <c r="H106" s="435">
        <f>'2'!G112</f>
        <v>0</v>
      </c>
      <c r="I106" s="435">
        <f>'3'!G112</f>
        <v>0</v>
      </c>
      <c r="J106" s="435">
        <f>'4'!G112</f>
        <v>0</v>
      </c>
      <c r="K106" s="435">
        <f>'5'!G112</f>
        <v>0</v>
      </c>
      <c r="L106" s="435">
        <f>'6'!G112</f>
        <v>0</v>
      </c>
      <c r="M106" s="435">
        <f>'7'!G112</f>
        <v>0</v>
      </c>
      <c r="N106" s="435">
        <f>'8'!G112</f>
        <v>0</v>
      </c>
      <c r="O106" s="435">
        <f>'9'!G112</f>
        <v>0</v>
      </c>
      <c r="P106" s="435">
        <f>'10'!G112</f>
        <v>0</v>
      </c>
      <c r="Q106" s="435">
        <f>'11'!G112</f>
        <v>0</v>
      </c>
      <c r="R106" s="435">
        <f>'12'!G112</f>
        <v>0</v>
      </c>
      <c r="S106" s="435">
        <f>'13'!G112</f>
        <v>0</v>
      </c>
      <c r="T106" s="435">
        <f>'14'!G112</f>
        <v>0</v>
      </c>
      <c r="U106" s="435">
        <f>'15'!G112</f>
        <v>0</v>
      </c>
      <c r="V106" s="435">
        <f>'16'!G112</f>
        <v>0</v>
      </c>
      <c r="W106" s="435">
        <f>'17'!G112</f>
        <v>0</v>
      </c>
      <c r="X106" s="435">
        <f>'18'!G112</f>
        <v>0</v>
      </c>
      <c r="Y106" s="435">
        <f>'19'!G112</f>
        <v>0</v>
      </c>
      <c r="Z106" s="435">
        <f>'20'!G112</f>
        <v>0</v>
      </c>
      <c r="AA106" s="435">
        <f>'21'!G112</f>
        <v>0</v>
      </c>
      <c r="AB106" s="435">
        <f>'22'!G112</f>
        <v>0</v>
      </c>
      <c r="AC106" s="435">
        <f>'23'!G112</f>
        <v>0</v>
      </c>
      <c r="AD106" s="435">
        <f>'24'!G112</f>
        <v>0</v>
      </c>
      <c r="AE106" s="435">
        <f>'25'!G112</f>
        <v>0</v>
      </c>
      <c r="AF106" s="166"/>
      <c r="AG106" s="90"/>
    </row>
    <row r="107" spans="2:35" x14ac:dyDescent="0.2">
      <c r="B107" s="86"/>
      <c r="C107" s="216"/>
      <c r="D107" s="161" t="s">
        <v>88</v>
      </c>
      <c r="E107" s="161"/>
      <c r="F107" s="206"/>
      <c r="G107" s="435">
        <f>'1'!G113</f>
        <v>0</v>
      </c>
      <c r="H107" s="435">
        <f>'2'!G113</f>
        <v>0</v>
      </c>
      <c r="I107" s="435">
        <f>'3'!G113</f>
        <v>0</v>
      </c>
      <c r="J107" s="435">
        <f>'4'!G113</f>
        <v>0</v>
      </c>
      <c r="K107" s="435">
        <f>'5'!G113</f>
        <v>0</v>
      </c>
      <c r="L107" s="435">
        <f>'6'!G113</f>
        <v>0</v>
      </c>
      <c r="M107" s="435">
        <f>'7'!G113</f>
        <v>0</v>
      </c>
      <c r="N107" s="435">
        <f>'8'!G113</f>
        <v>0</v>
      </c>
      <c r="O107" s="435">
        <f>'9'!G113</f>
        <v>0</v>
      </c>
      <c r="P107" s="435">
        <f>'10'!G113</f>
        <v>0</v>
      </c>
      <c r="Q107" s="435">
        <f>'11'!G113</f>
        <v>0</v>
      </c>
      <c r="R107" s="435">
        <f>'12'!G113</f>
        <v>0</v>
      </c>
      <c r="S107" s="435">
        <f>'13'!G113</f>
        <v>0</v>
      </c>
      <c r="T107" s="435">
        <f>'14'!G113</f>
        <v>0</v>
      </c>
      <c r="U107" s="435">
        <f>'15'!G113</f>
        <v>0</v>
      </c>
      <c r="V107" s="435">
        <f>'16'!G113</f>
        <v>0</v>
      </c>
      <c r="W107" s="435">
        <f>'17'!G113</f>
        <v>0</v>
      </c>
      <c r="X107" s="435">
        <f>'18'!G113</f>
        <v>0</v>
      </c>
      <c r="Y107" s="435">
        <f>'19'!G113</f>
        <v>0</v>
      </c>
      <c r="Z107" s="435">
        <f>'20'!G113</f>
        <v>0</v>
      </c>
      <c r="AA107" s="435">
        <f>'21'!G113</f>
        <v>0</v>
      </c>
      <c r="AB107" s="435">
        <f>'22'!G113</f>
        <v>0</v>
      </c>
      <c r="AC107" s="435">
        <f>'23'!G113</f>
        <v>0</v>
      </c>
      <c r="AD107" s="435">
        <f>'24'!G113</f>
        <v>0</v>
      </c>
      <c r="AE107" s="435">
        <f>'25'!G113</f>
        <v>0</v>
      </c>
      <c r="AF107" s="166"/>
      <c r="AG107" s="90"/>
    </row>
    <row r="108" spans="2:35" x14ac:dyDescent="0.2">
      <c r="B108" s="86"/>
      <c r="C108" s="216"/>
      <c r="D108" s="175"/>
      <c r="E108" s="175"/>
      <c r="F108" s="184"/>
      <c r="G108" s="322">
        <f>G105+G106+G107</f>
        <v>138734.53</v>
      </c>
      <c r="H108" s="322">
        <f t="shared" ref="H108:AE108" si="19">H105+H106+H107</f>
        <v>0</v>
      </c>
      <c r="I108" s="322">
        <f t="shared" si="19"/>
        <v>0</v>
      </c>
      <c r="J108" s="322">
        <f t="shared" si="19"/>
        <v>0</v>
      </c>
      <c r="K108" s="322">
        <f t="shared" si="19"/>
        <v>0</v>
      </c>
      <c r="L108" s="322">
        <f t="shared" si="19"/>
        <v>0</v>
      </c>
      <c r="M108" s="322">
        <f t="shared" si="19"/>
        <v>0</v>
      </c>
      <c r="N108" s="322">
        <f t="shared" si="19"/>
        <v>0</v>
      </c>
      <c r="O108" s="322">
        <f t="shared" si="19"/>
        <v>0</v>
      </c>
      <c r="P108" s="322">
        <f t="shared" si="19"/>
        <v>0</v>
      </c>
      <c r="Q108" s="322">
        <f t="shared" si="19"/>
        <v>0</v>
      </c>
      <c r="R108" s="322">
        <f t="shared" si="19"/>
        <v>0</v>
      </c>
      <c r="S108" s="322">
        <f t="shared" si="19"/>
        <v>0</v>
      </c>
      <c r="T108" s="322">
        <f t="shared" si="19"/>
        <v>0</v>
      </c>
      <c r="U108" s="322">
        <f t="shared" si="19"/>
        <v>0</v>
      </c>
      <c r="V108" s="322">
        <f t="shared" si="19"/>
        <v>0</v>
      </c>
      <c r="W108" s="322">
        <f t="shared" si="19"/>
        <v>0</v>
      </c>
      <c r="X108" s="322">
        <f t="shared" si="19"/>
        <v>0</v>
      </c>
      <c r="Y108" s="322">
        <f t="shared" si="19"/>
        <v>0</v>
      </c>
      <c r="Z108" s="322">
        <f t="shared" si="19"/>
        <v>0</v>
      </c>
      <c r="AA108" s="322">
        <f t="shared" si="19"/>
        <v>0</v>
      </c>
      <c r="AB108" s="322">
        <f t="shared" si="19"/>
        <v>0</v>
      </c>
      <c r="AC108" s="322">
        <f t="shared" si="19"/>
        <v>0</v>
      </c>
      <c r="AD108" s="322">
        <f t="shared" si="19"/>
        <v>0</v>
      </c>
      <c r="AE108" s="322">
        <f t="shared" si="19"/>
        <v>0</v>
      </c>
      <c r="AF108" s="166"/>
      <c r="AG108" s="90"/>
    </row>
    <row r="109" spans="2:35" x14ac:dyDescent="0.2">
      <c r="B109" s="86"/>
      <c r="C109" s="216"/>
      <c r="D109" s="268" t="s">
        <v>222</v>
      </c>
      <c r="E109" s="268"/>
      <c r="F109" s="217"/>
      <c r="G109" s="162"/>
      <c r="H109" s="162"/>
      <c r="I109" s="166"/>
      <c r="J109" s="166"/>
      <c r="K109" s="166"/>
      <c r="L109" s="166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  <c r="AF109" s="166"/>
      <c r="AG109" s="90"/>
    </row>
    <row r="110" spans="2:35" x14ac:dyDescent="0.2">
      <c r="B110" s="86"/>
      <c r="C110" s="205"/>
      <c r="D110" s="161" t="s">
        <v>234</v>
      </c>
      <c r="E110" s="161"/>
      <c r="F110" s="206"/>
      <c r="G110" s="435">
        <f>'1'!G121</f>
        <v>21753.000000000004</v>
      </c>
      <c r="H110" s="435">
        <f>'2'!G121</f>
        <v>0</v>
      </c>
      <c r="I110" s="435">
        <f>'3'!G121</f>
        <v>0</v>
      </c>
      <c r="J110" s="435">
        <f>'4'!G121</f>
        <v>0</v>
      </c>
      <c r="K110" s="435">
        <f>'5'!G121</f>
        <v>0</v>
      </c>
      <c r="L110" s="435">
        <f>'6'!G121</f>
        <v>0</v>
      </c>
      <c r="M110" s="435">
        <f>'7'!G121</f>
        <v>0</v>
      </c>
      <c r="N110" s="435">
        <f>'8'!G121</f>
        <v>0</v>
      </c>
      <c r="O110" s="435">
        <f>'9'!G121</f>
        <v>0</v>
      </c>
      <c r="P110" s="435">
        <f>'10'!G121</f>
        <v>0</v>
      </c>
      <c r="Q110" s="435">
        <f>'11'!G121</f>
        <v>0</v>
      </c>
      <c r="R110" s="435">
        <f>'12'!G121</f>
        <v>0</v>
      </c>
      <c r="S110" s="435">
        <f>'13'!G121</f>
        <v>0</v>
      </c>
      <c r="T110" s="435">
        <f>'14'!G121</f>
        <v>0</v>
      </c>
      <c r="U110" s="435">
        <f>'15'!G121</f>
        <v>0</v>
      </c>
      <c r="V110" s="435">
        <f>'16'!G121</f>
        <v>0</v>
      </c>
      <c r="W110" s="435">
        <f>'17'!G121</f>
        <v>0</v>
      </c>
      <c r="X110" s="435">
        <f>'18'!G121</f>
        <v>0</v>
      </c>
      <c r="Y110" s="435">
        <f>'19'!G121</f>
        <v>0</v>
      </c>
      <c r="Z110" s="435">
        <f>'20'!G121</f>
        <v>0</v>
      </c>
      <c r="AA110" s="435">
        <f>'21'!G121</f>
        <v>0</v>
      </c>
      <c r="AB110" s="435">
        <f>'22'!G121</f>
        <v>0</v>
      </c>
      <c r="AC110" s="435">
        <f>'23'!G121</f>
        <v>0</v>
      </c>
      <c r="AD110" s="435">
        <f>'24'!G121</f>
        <v>0</v>
      </c>
      <c r="AE110" s="435">
        <f>'25'!G121</f>
        <v>0</v>
      </c>
      <c r="AF110" s="207"/>
      <c r="AG110" s="90"/>
    </row>
    <row r="111" spans="2:35" x14ac:dyDescent="0.2">
      <c r="B111" s="86"/>
      <c r="C111" s="216"/>
      <c r="D111" s="161" t="s">
        <v>167</v>
      </c>
      <c r="E111" s="161"/>
      <c r="F111" s="219"/>
      <c r="G111" s="435">
        <f>'1'!G122</f>
        <v>0</v>
      </c>
      <c r="H111" s="435">
        <f>'2'!G122</f>
        <v>0</v>
      </c>
      <c r="I111" s="435">
        <f>'3'!G122</f>
        <v>0</v>
      </c>
      <c r="J111" s="435">
        <f>'4'!G122</f>
        <v>0</v>
      </c>
      <c r="K111" s="435">
        <f>'5'!G122</f>
        <v>0</v>
      </c>
      <c r="L111" s="435">
        <f>'6'!G122</f>
        <v>0</v>
      </c>
      <c r="M111" s="435">
        <f>'7'!G122</f>
        <v>0</v>
      </c>
      <c r="N111" s="435">
        <f>'8'!G122</f>
        <v>0</v>
      </c>
      <c r="O111" s="435">
        <f>'9'!G122</f>
        <v>0</v>
      </c>
      <c r="P111" s="435">
        <f>'10'!G122</f>
        <v>0</v>
      </c>
      <c r="Q111" s="435">
        <f>'11'!G122</f>
        <v>0</v>
      </c>
      <c r="R111" s="435">
        <f>'12'!G122</f>
        <v>0</v>
      </c>
      <c r="S111" s="435">
        <f>'13'!G122</f>
        <v>0</v>
      </c>
      <c r="T111" s="435">
        <f>'14'!G122</f>
        <v>0</v>
      </c>
      <c r="U111" s="435">
        <f>'15'!G122</f>
        <v>0</v>
      </c>
      <c r="V111" s="435">
        <f>'16'!G122</f>
        <v>0</v>
      </c>
      <c r="W111" s="435">
        <f>'17'!G122</f>
        <v>0</v>
      </c>
      <c r="X111" s="435">
        <f>'18'!G122</f>
        <v>0</v>
      </c>
      <c r="Y111" s="435">
        <f>'19'!G122</f>
        <v>0</v>
      </c>
      <c r="Z111" s="435">
        <f>'20'!G122</f>
        <v>0</v>
      </c>
      <c r="AA111" s="435">
        <f>'21'!G122</f>
        <v>0</v>
      </c>
      <c r="AB111" s="435">
        <f>'22'!G122</f>
        <v>0</v>
      </c>
      <c r="AC111" s="435">
        <f>'23'!G122</f>
        <v>0</v>
      </c>
      <c r="AD111" s="435">
        <f>'24'!G122</f>
        <v>0</v>
      </c>
      <c r="AE111" s="435">
        <f>'25'!G122</f>
        <v>0</v>
      </c>
      <c r="AF111" s="166"/>
      <c r="AG111" s="90"/>
    </row>
    <row r="112" spans="2:35" x14ac:dyDescent="0.2">
      <c r="B112" s="86"/>
      <c r="C112" s="216"/>
      <c r="D112" s="828"/>
      <c r="E112" s="829"/>
      <c r="F112" s="219"/>
      <c r="G112" s="435">
        <f>'1'!G123</f>
        <v>0</v>
      </c>
      <c r="H112" s="435">
        <f>'2'!G123</f>
        <v>0</v>
      </c>
      <c r="I112" s="435">
        <f>'3'!G123</f>
        <v>0</v>
      </c>
      <c r="J112" s="435">
        <f>'4'!G123</f>
        <v>0</v>
      </c>
      <c r="K112" s="435">
        <f>'5'!G123</f>
        <v>0</v>
      </c>
      <c r="L112" s="435">
        <f>'6'!G123</f>
        <v>0</v>
      </c>
      <c r="M112" s="435">
        <f>'7'!G123</f>
        <v>0</v>
      </c>
      <c r="N112" s="435">
        <f>'8'!G123</f>
        <v>0</v>
      </c>
      <c r="O112" s="435">
        <f>'9'!G123</f>
        <v>0</v>
      </c>
      <c r="P112" s="435">
        <f>'10'!G123</f>
        <v>0</v>
      </c>
      <c r="Q112" s="435">
        <f>'11'!G123</f>
        <v>0</v>
      </c>
      <c r="R112" s="435">
        <f>'12'!G123</f>
        <v>0</v>
      </c>
      <c r="S112" s="435">
        <f>'13'!G123</f>
        <v>0</v>
      </c>
      <c r="T112" s="435">
        <f>'14'!G123</f>
        <v>0</v>
      </c>
      <c r="U112" s="435">
        <f>'15'!G123</f>
        <v>0</v>
      </c>
      <c r="V112" s="435">
        <f>'16'!G123</f>
        <v>0</v>
      </c>
      <c r="W112" s="435">
        <f>'17'!G123</f>
        <v>0</v>
      </c>
      <c r="X112" s="435">
        <f>'18'!G123</f>
        <v>0</v>
      </c>
      <c r="Y112" s="435">
        <f>'19'!G123</f>
        <v>0</v>
      </c>
      <c r="Z112" s="435">
        <f>'20'!G123</f>
        <v>0</v>
      </c>
      <c r="AA112" s="435">
        <f>'21'!G123</f>
        <v>0</v>
      </c>
      <c r="AB112" s="435">
        <f>'22'!G123</f>
        <v>0</v>
      </c>
      <c r="AC112" s="435">
        <f>'23'!G123</f>
        <v>0</v>
      </c>
      <c r="AD112" s="435">
        <f>'24'!G123</f>
        <v>0</v>
      </c>
      <c r="AE112" s="435">
        <f>'25'!G123</f>
        <v>0</v>
      </c>
      <c r="AF112" s="166"/>
      <c r="AG112" s="90"/>
    </row>
    <row r="113" spans="2:33" x14ac:dyDescent="0.2">
      <c r="B113" s="86"/>
      <c r="C113" s="216"/>
      <c r="D113" s="828"/>
      <c r="E113" s="829"/>
      <c r="F113" s="219"/>
      <c r="G113" s="435">
        <f>'1'!G124</f>
        <v>0</v>
      </c>
      <c r="H113" s="435">
        <f>'2'!G124</f>
        <v>0</v>
      </c>
      <c r="I113" s="435">
        <f>'3'!G124</f>
        <v>0</v>
      </c>
      <c r="J113" s="435">
        <f>'4'!G124</f>
        <v>0</v>
      </c>
      <c r="K113" s="435">
        <f>'5'!G124</f>
        <v>0</v>
      </c>
      <c r="L113" s="435">
        <f>'6'!G124</f>
        <v>0</v>
      </c>
      <c r="M113" s="435">
        <f>'7'!G124</f>
        <v>0</v>
      </c>
      <c r="N113" s="435">
        <f>'8'!G124</f>
        <v>0</v>
      </c>
      <c r="O113" s="435">
        <f>'9'!G124</f>
        <v>0</v>
      </c>
      <c r="P113" s="435">
        <f>'10'!G124</f>
        <v>0</v>
      </c>
      <c r="Q113" s="435">
        <f>'11'!G124</f>
        <v>0</v>
      </c>
      <c r="R113" s="435">
        <f>'12'!G124</f>
        <v>0</v>
      </c>
      <c r="S113" s="435">
        <f>'13'!G124</f>
        <v>0</v>
      </c>
      <c r="T113" s="435">
        <f>'14'!G124</f>
        <v>0</v>
      </c>
      <c r="U113" s="435">
        <f>'15'!G124</f>
        <v>0</v>
      </c>
      <c r="V113" s="435">
        <f>'16'!G124</f>
        <v>0</v>
      </c>
      <c r="W113" s="435">
        <f>'17'!G124</f>
        <v>0</v>
      </c>
      <c r="X113" s="435">
        <f>'18'!G124</f>
        <v>0</v>
      </c>
      <c r="Y113" s="435">
        <f>'19'!G124</f>
        <v>0</v>
      </c>
      <c r="Z113" s="435">
        <f>'20'!G124</f>
        <v>0</v>
      </c>
      <c r="AA113" s="435">
        <f>'21'!G124</f>
        <v>0</v>
      </c>
      <c r="AB113" s="435">
        <f>'22'!G124</f>
        <v>0</v>
      </c>
      <c r="AC113" s="435">
        <f>'23'!G124</f>
        <v>0</v>
      </c>
      <c r="AD113" s="435">
        <f>'24'!G124</f>
        <v>0</v>
      </c>
      <c r="AE113" s="435">
        <f>'25'!G124</f>
        <v>0</v>
      </c>
      <c r="AF113" s="166"/>
      <c r="AG113" s="90"/>
    </row>
    <row r="114" spans="2:33" x14ac:dyDescent="0.2">
      <c r="B114" s="86"/>
      <c r="C114" s="216"/>
      <c r="D114" s="828"/>
      <c r="E114" s="829"/>
      <c r="F114" s="219"/>
      <c r="G114" s="435">
        <f>'1'!G125</f>
        <v>0</v>
      </c>
      <c r="H114" s="435">
        <f>'2'!G125</f>
        <v>0</v>
      </c>
      <c r="I114" s="435">
        <f>'3'!G125</f>
        <v>0</v>
      </c>
      <c r="J114" s="435">
        <f>'4'!G125</f>
        <v>0</v>
      </c>
      <c r="K114" s="435">
        <f>'5'!G125</f>
        <v>0</v>
      </c>
      <c r="L114" s="435">
        <f>'6'!G125</f>
        <v>0</v>
      </c>
      <c r="M114" s="435">
        <f>'7'!G125</f>
        <v>0</v>
      </c>
      <c r="N114" s="435">
        <f>'8'!G125</f>
        <v>0</v>
      </c>
      <c r="O114" s="435">
        <f>'9'!G125</f>
        <v>0</v>
      </c>
      <c r="P114" s="435">
        <f>'10'!G125</f>
        <v>0</v>
      </c>
      <c r="Q114" s="435">
        <f>'11'!G125</f>
        <v>0</v>
      </c>
      <c r="R114" s="435">
        <f>'12'!G125</f>
        <v>0</v>
      </c>
      <c r="S114" s="435">
        <f>'13'!G125</f>
        <v>0</v>
      </c>
      <c r="T114" s="435">
        <f>'14'!G125</f>
        <v>0</v>
      </c>
      <c r="U114" s="435">
        <f>'15'!G125</f>
        <v>0</v>
      </c>
      <c r="V114" s="435">
        <f>'16'!G125</f>
        <v>0</v>
      </c>
      <c r="W114" s="435">
        <f>'17'!G125</f>
        <v>0</v>
      </c>
      <c r="X114" s="435">
        <f>'18'!G125</f>
        <v>0</v>
      </c>
      <c r="Y114" s="435">
        <f>'19'!G125</f>
        <v>0</v>
      </c>
      <c r="Z114" s="435">
        <f>'20'!G125</f>
        <v>0</v>
      </c>
      <c r="AA114" s="435">
        <f>'21'!G125</f>
        <v>0</v>
      </c>
      <c r="AB114" s="435">
        <f>'22'!G125</f>
        <v>0</v>
      </c>
      <c r="AC114" s="435">
        <f>'23'!G125</f>
        <v>0</v>
      </c>
      <c r="AD114" s="435">
        <f>'24'!G125</f>
        <v>0</v>
      </c>
      <c r="AE114" s="435">
        <f>'25'!G125</f>
        <v>0</v>
      </c>
      <c r="AF114" s="166"/>
      <c r="AG114" s="90"/>
    </row>
    <row r="115" spans="2:33" x14ac:dyDescent="0.2">
      <c r="B115" s="86"/>
      <c r="C115" s="216"/>
      <c r="D115" s="161"/>
      <c r="E115" s="161"/>
      <c r="F115" s="219"/>
      <c r="G115" s="324">
        <f>SUM(G110:G114)</f>
        <v>21753.000000000004</v>
      </c>
      <c r="H115" s="324">
        <f t="shared" ref="H115:AE115" si="20">SUM(H110:H114)</f>
        <v>0</v>
      </c>
      <c r="I115" s="324">
        <f t="shared" si="20"/>
        <v>0</v>
      </c>
      <c r="J115" s="324">
        <f t="shared" si="20"/>
        <v>0</v>
      </c>
      <c r="K115" s="324">
        <f>SUM(K110:K114)</f>
        <v>0</v>
      </c>
      <c r="L115" s="324">
        <f t="shared" si="20"/>
        <v>0</v>
      </c>
      <c r="M115" s="324">
        <f t="shared" si="20"/>
        <v>0</v>
      </c>
      <c r="N115" s="324">
        <f t="shared" si="20"/>
        <v>0</v>
      </c>
      <c r="O115" s="324">
        <f t="shared" si="20"/>
        <v>0</v>
      </c>
      <c r="P115" s="324">
        <f t="shared" si="20"/>
        <v>0</v>
      </c>
      <c r="Q115" s="324">
        <f t="shared" si="20"/>
        <v>0</v>
      </c>
      <c r="R115" s="324">
        <f t="shared" si="20"/>
        <v>0</v>
      </c>
      <c r="S115" s="324">
        <f t="shared" si="20"/>
        <v>0</v>
      </c>
      <c r="T115" s="324">
        <f t="shared" si="20"/>
        <v>0</v>
      </c>
      <c r="U115" s="324">
        <f t="shared" si="20"/>
        <v>0</v>
      </c>
      <c r="V115" s="324">
        <f t="shared" si="20"/>
        <v>0</v>
      </c>
      <c r="W115" s="324">
        <f t="shared" si="20"/>
        <v>0</v>
      </c>
      <c r="X115" s="324">
        <f t="shared" si="20"/>
        <v>0</v>
      </c>
      <c r="Y115" s="324">
        <f t="shared" si="20"/>
        <v>0</v>
      </c>
      <c r="Z115" s="324">
        <f t="shared" si="20"/>
        <v>0</v>
      </c>
      <c r="AA115" s="324">
        <f t="shared" si="20"/>
        <v>0</v>
      </c>
      <c r="AB115" s="324">
        <f t="shared" si="20"/>
        <v>0</v>
      </c>
      <c r="AC115" s="324">
        <f t="shared" si="20"/>
        <v>0</v>
      </c>
      <c r="AD115" s="324">
        <f t="shared" si="20"/>
        <v>0</v>
      </c>
      <c r="AE115" s="324">
        <f t="shared" si="20"/>
        <v>0</v>
      </c>
      <c r="AF115" s="166"/>
      <c r="AG115" s="90"/>
    </row>
    <row r="116" spans="2:33" x14ac:dyDescent="0.2">
      <c r="B116" s="86"/>
      <c r="C116" s="216"/>
      <c r="D116" s="268" t="s">
        <v>223</v>
      </c>
      <c r="E116" s="175"/>
      <c r="F116" s="184"/>
      <c r="G116" s="378"/>
      <c r="H116" s="378"/>
      <c r="I116" s="379"/>
      <c r="J116" s="379"/>
      <c r="K116" s="379"/>
      <c r="L116" s="379"/>
      <c r="M116" s="379"/>
      <c r="N116" s="379"/>
      <c r="O116" s="379"/>
      <c r="P116" s="379"/>
      <c r="Q116" s="379"/>
      <c r="R116" s="379"/>
      <c r="S116" s="379"/>
      <c r="T116" s="379"/>
      <c r="U116" s="379"/>
      <c r="V116" s="379"/>
      <c r="W116" s="379"/>
      <c r="X116" s="379"/>
      <c r="Y116" s="379"/>
      <c r="Z116" s="379"/>
      <c r="AA116" s="379"/>
      <c r="AB116" s="379"/>
      <c r="AC116" s="379"/>
      <c r="AD116" s="379"/>
      <c r="AE116" s="379"/>
      <c r="AF116" s="166"/>
      <c r="AG116" s="90"/>
    </row>
    <row r="117" spans="2:33" x14ac:dyDescent="0.2">
      <c r="B117" s="86"/>
      <c r="C117" s="216"/>
      <c r="D117" s="178" t="s">
        <v>168</v>
      </c>
      <c r="E117" s="178"/>
      <c r="F117" s="217"/>
      <c r="G117" s="162"/>
      <c r="H117" s="162"/>
      <c r="I117" s="166"/>
      <c r="J117" s="166"/>
      <c r="K117" s="166"/>
      <c r="L117" s="166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  <c r="AE117" s="166"/>
      <c r="AF117" s="166"/>
      <c r="AG117" s="90"/>
    </row>
    <row r="118" spans="2:33" x14ac:dyDescent="0.2">
      <c r="B118" s="86"/>
      <c r="C118" s="216"/>
      <c r="D118" s="828"/>
      <c r="E118" s="829"/>
      <c r="F118" s="217"/>
      <c r="G118" s="435">
        <f>'1'!G124</f>
        <v>0</v>
      </c>
      <c r="H118" s="435">
        <f>'2'!G124</f>
        <v>0</v>
      </c>
      <c r="I118" s="435">
        <f>'3'!G124</f>
        <v>0</v>
      </c>
      <c r="J118" s="435">
        <f>'4'!G124</f>
        <v>0</v>
      </c>
      <c r="K118" s="435">
        <f>'5'!G124</f>
        <v>0</v>
      </c>
      <c r="L118" s="435">
        <f>'6'!G124</f>
        <v>0</v>
      </c>
      <c r="M118" s="435">
        <f>'7'!G124</f>
        <v>0</v>
      </c>
      <c r="N118" s="435">
        <f>'8'!G124</f>
        <v>0</v>
      </c>
      <c r="O118" s="435">
        <f>'9'!G124</f>
        <v>0</v>
      </c>
      <c r="P118" s="435">
        <f>'10'!G124</f>
        <v>0</v>
      </c>
      <c r="Q118" s="435">
        <f>'11'!G124</f>
        <v>0</v>
      </c>
      <c r="R118" s="435">
        <f>'12'!G124</f>
        <v>0</v>
      </c>
      <c r="S118" s="435">
        <f>'13'!G124</f>
        <v>0</v>
      </c>
      <c r="T118" s="435">
        <f>'14'!G124</f>
        <v>0</v>
      </c>
      <c r="U118" s="435">
        <f>'15'!G124</f>
        <v>0</v>
      </c>
      <c r="V118" s="435">
        <f>'16'!G124</f>
        <v>0</v>
      </c>
      <c r="W118" s="435">
        <f>'17'!G124</f>
        <v>0</v>
      </c>
      <c r="X118" s="435">
        <f>'18'!G124</f>
        <v>0</v>
      </c>
      <c r="Y118" s="435">
        <f>'19'!G124</f>
        <v>0</v>
      </c>
      <c r="Z118" s="435">
        <f>'20'!G124</f>
        <v>0</v>
      </c>
      <c r="AA118" s="435">
        <f>'21'!G124</f>
        <v>0</v>
      </c>
      <c r="AB118" s="435">
        <f>'22'!G124</f>
        <v>0</v>
      </c>
      <c r="AC118" s="435">
        <f>'23'!G124</f>
        <v>0</v>
      </c>
      <c r="AD118" s="435">
        <f>'24'!G124</f>
        <v>0</v>
      </c>
      <c r="AE118" s="435">
        <f>'25'!G124</f>
        <v>0</v>
      </c>
      <c r="AF118" s="166"/>
      <c r="AG118" s="90"/>
    </row>
    <row r="119" spans="2:33" x14ac:dyDescent="0.2">
      <c r="B119" s="86"/>
      <c r="C119" s="221"/>
      <c r="D119" s="828"/>
      <c r="E119" s="829"/>
      <c r="F119" s="222"/>
      <c r="G119" s="435">
        <f>'1'!G125</f>
        <v>0</v>
      </c>
      <c r="H119" s="435">
        <f>'2'!G125</f>
        <v>0</v>
      </c>
      <c r="I119" s="435">
        <f>'3'!G125</f>
        <v>0</v>
      </c>
      <c r="J119" s="435">
        <f>'4'!G125</f>
        <v>0</v>
      </c>
      <c r="K119" s="435">
        <f>'5'!G125</f>
        <v>0</v>
      </c>
      <c r="L119" s="435">
        <f>'6'!G125</f>
        <v>0</v>
      </c>
      <c r="M119" s="435">
        <f>'7'!G125</f>
        <v>0</v>
      </c>
      <c r="N119" s="435">
        <f>'8'!G125</f>
        <v>0</v>
      </c>
      <c r="O119" s="435">
        <f>'9'!G125</f>
        <v>0</v>
      </c>
      <c r="P119" s="435">
        <f>'10'!G125</f>
        <v>0</v>
      </c>
      <c r="Q119" s="435">
        <f>'11'!G125</f>
        <v>0</v>
      </c>
      <c r="R119" s="435">
        <f>'12'!G125</f>
        <v>0</v>
      </c>
      <c r="S119" s="435">
        <f>'13'!G125</f>
        <v>0</v>
      </c>
      <c r="T119" s="435">
        <f>'14'!G125</f>
        <v>0</v>
      </c>
      <c r="U119" s="435">
        <f>'15'!G125</f>
        <v>0</v>
      </c>
      <c r="V119" s="435">
        <f>'16'!G125</f>
        <v>0</v>
      </c>
      <c r="W119" s="435">
        <f>'17'!G125</f>
        <v>0</v>
      </c>
      <c r="X119" s="435">
        <f>'18'!G125</f>
        <v>0</v>
      </c>
      <c r="Y119" s="435">
        <f>'19'!G125</f>
        <v>0</v>
      </c>
      <c r="Z119" s="435">
        <f>'20'!G125</f>
        <v>0</v>
      </c>
      <c r="AA119" s="435">
        <f>'21'!G125</f>
        <v>0</v>
      </c>
      <c r="AB119" s="435">
        <f>'22'!G125</f>
        <v>0</v>
      </c>
      <c r="AC119" s="435">
        <f>'23'!G125</f>
        <v>0</v>
      </c>
      <c r="AD119" s="435">
        <f>'24'!G125</f>
        <v>0</v>
      </c>
      <c r="AE119" s="435">
        <f>'25'!G125</f>
        <v>0</v>
      </c>
      <c r="AF119" s="166"/>
      <c r="AG119" s="90"/>
    </row>
    <row r="120" spans="2:33" x14ac:dyDescent="0.2">
      <c r="B120" s="86"/>
      <c r="C120" s="221"/>
      <c r="D120" s="828"/>
      <c r="E120" s="829"/>
      <c r="F120" s="222"/>
      <c r="G120" s="435">
        <f>'1'!G126</f>
        <v>0</v>
      </c>
      <c r="H120" s="435">
        <f>'2'!G126</f>
        <v>0</v>
      </c>
      <c r="I120" s="435">
        <f>'3'!G126</f>
        <v>0</v>
      </c>
      <c r="J120" s="435">
        <f>'4'!G126</f>
        <v>0</v>
      </c>
      <c r="K120" s="435">
        <f>'5'!G126</f>
        <v>0</v>
      </c>
      <c r="L120" s="435">
        <f>'6'!G126</f>
        <v>0</v>
      </c>
      <c r="M120" s="435">
        <f>'7'!G126</f>
        <v>0</v>
      </c>
      <c r="N120" s="435">
        <f>'8'!G126</f>
        <v>0</v>
      </c>
      <c r="O120" s="435">
        <f>'9'!G126</f>
        <v>0</v>
      </c>
      <c r="P120" s="435">
        <f>'10'!G126</f>
        <v>0</v>
      </c>
      <c r="Q120" s="435">
        <f>'11'!G126</f>
        <v>0</v>
      </c>
      <c r="R120" s="435">
        <f>'12'!G126</f>
        <v>0</v>
      </c>
      <c r="S120" s="435">
        <f>'13'!G126</f>
        <v>0</v>
      </c>
      <c r="T120" s="435">
        <f>'14'!G126</f>
        <v>0</v>
      </c>
      <c r="U120" s="435">
        <f>'15'!G126</f>
        <v>0</v>
      </c>
      <c r="V120" s="435">
        <f>'16'!G126</f>
        <v>0</v>
      </c>
      <c r="W120" s="435">
        <f>'17'!G126</f>
        <v>0</v>
      </c>
      <c r="X120" s="435">
        <f>'18'!G126</f>
        <v>0</v>
      </c>
      <c r="Y120" s="435">
        <f>'19'!G126</f>
        <v>0</v>
      </c>
      <c r="Z120" s="435">
        <f>'20'!G126</f>
        <v>0</v>
      </c>
      <c r="AA120" s="435">
        <f>'21'!G126</f>
        <v>0</v>
      </c>
      <c r="AB120" s="435">
        <f>'22'!G126</f>
        <v>0</v>
      </c>
      <c r="AC120" s="435">
        <f>'23'!G126</f>
        <v>0</v>
      </c>
      <c r="AD120" s="435">
        <f>'24'!G126</f>
        <v>0</v>
      </c>
      <c r="AE120" s="435">
        <f>'25'!G126</f>
        <v>0</v>
      </c>
      <c r="AF120" s="166"/>
      <c r="AG120" s="90"/>
    </row>
    <row r="121" spans="2:33" x14ac:dyDescent="0.2">
      <c r="B121" s="86"/>
      <c r="C121" s="216"/>
      <c r="D121" s="828"/>
      <c r="E121" s="829"/>
      <c r="F121" s="217"/>
      <c r="G121" s="435">
        <f>'1'!G127</f>
        <v>0</v>
      </c>
      <c r="H121" s="435">
        <f>'2'!G127</f>
        <v>0</v>
      </c>
      <c r="I121" s="435">
        <f>'3'!G127</f>
        <v>0</v>
      </c>
      <c r="J121" s="435">
        <f>'4'!G127</f>
        <v>0</v>
      </c>
      <c r="K121" s="435">
        <f>'5'!G127</f>
        <v>0</v>
      </c>
      <c r="L121" s="435">
        <f>'6'!G127</f>
        <v>0</v>
      </c>
      <c r="M121" s="435">
        <f>'7'!G127</f>
        <v>0</v>
      </c>
      <c r="N121" s="435">
        <f>'8'!G127</f>
        <v>0</v>
      </c>
      <c r="O121" s="435">
        <f>'9'!G127</f>
        <v>0</v>
      </c>
      <c r="P121" s="435">
        <f>'10'!G127</f>
        <v>0</v>
      </c>
      <c r="Q121" s="435">
        <f>'11'!G127</f>
        <v>0</v>
      </c>
      <c r="R121" s="435">
        <f>'12'!G127</f>
        <v>0</v>
      </c>
      <c r="S121" s="435">
        <f>'13'!G127</f>
        <v>0</v>
      </c>
      <c r="T121" s="435">
        <f>'14'!G127</f>
        <v>0</v>
      </c>
      <c r="U121" s="435">
        <f>'15'!G127</f>
        <v>0</v>
      </c>
      <c r="V121" s="435">
        <f>'16'!G127</f>
        <v>0</v>
      </c>
      <c r="W121" s="435">
        <f>'17'!G127</f>
        <v>0</v>
      </c>
      <c r="X121" s="435">
        <f>'18'!G127</f>
        <v>0</v>
      </c>
      <c r="Y121" s="435">
        <f>'19'!G127</f>
        <v>0</v>
      </c>
      <c r="Z121" s="435">
        <f>'20'!G127</f>
        <v>0</v>
      </c>
      <c r="AA121" s="435">
        <f>'21'!G127</f>
        <v>0</v>
      </c>
      <c r="AB121" s="435">
        <f>'22'!G127</f>
        <v>0</v>
      </c>
      <c r="AC121" s="435">
        <f>'23'!G127</f>
        <v>0</v>
      </c>
      <c r="AD121" s="435">
        <f>'24'!G127</f>
        <v>0</v>
      </c>
      <c r="AE121" s="435">
        <f>'25'!G127</f>
        <v>0</v>
      </c>
      <c r="AF121" s="166"/>
      <c r="AG121" s="90"/>
    </row>
    <row r="122" spans="2:33" x14ac:dyDescent="0.2">
      <c r="B122" s="86"/>
      <c r="C122" s="221"/>
      <c r="D122" s="828"/>
      <c r="E122" s="829"/>
      <c r="F122" s="222"/>
      <c r="G122" s="435">
        <f>'1'!G128</f>
        <v>0</v>
      </c>
      <c r="H122" s="435">
        <f>'2'!G128</f>
        <v>0</v>
      </c>
      <c r="I122" s="435">
        <f>'3'!G128</f>
        <v>0</v>
      </c>
      <c r="J122" s="435">
        <f>'4'!G128</f>
        <v>0</v>
      </c>
      <c r="K122" s="435">
        <f>'5'!G128</f>
        <v>0</v>
      </c>
      <c r="L122" s="435">
        <f>'6'!G128</f>
        <v>0</v>
      </c>
      <c r="M122" s="435">
        <f>'7'!G128</f>
        <v>0</v>
      </c>
      <c r="N122" s="435">
        <f>'8'!G128</f>
        <v>0</v>
      </c>
      <c r="O122" s="435">
        <f>'9'!G128</f>
        <v>0</v>
      </c>
      <c r="P122" s="435">
        <f>'10'!G128</f>
        <v>0</v>
      </c>
      <c r="Q122" s="435">
        <f>'11'!G128</f>
        <v>0</v>
      </c>
      <c r="R122" s="435">
        <f>'12'!G128</f>
        <v>0</v>
      </c>
      <c r="S122" s="435">
        <f>'13'!G128</f>
        <v>0</v>
      </c>
      <c r="T122" s="435">
        <f>'14'!G128</f>
        <v>0</v>
      </c>
      <c r="U122" s="435">
        <f>'15'!G128</f>
        <v>0</v>
      </c>
      <c r="V122" s="435">
        <f>'16'!G128</f>
        <v>0</v>
      </c>
      <c r="W122" s="435">
        <f>'17'!G128</f>
        <v>0</v>
      </c>
      <c r="X122" s="435">
        <f>'18'!G128</f>
        <v>0</v>
      </c>
      <c r="Y122" s="435">
        <f>'19'!G128</f>
        <v>0</v>
      </c>
      <c r="Z122" s="435">
        <f>'20'!G128</f>
        <v>0</v>
      </c>
      <c r="AA122" s="435">
        <f>'21'!G128</f>
        <v>0</v>
      </c>
      <c r="AB122" s="435">
        <f>'22'!G128</f>
        <v>0</v>
      </c>
      <c r="AC122" s="435">
        <f>'23'!G128</f>
        <v>0</v>
      </c>
      <c r="AD122" s="435">
        <f>'24'!G128</f>
        <v>0</v>
      </c>
      <c r="AE122" s="435">
        <f>'25'!G128</f>
        <v>0</v>
      </c>
      <c r="AF122" s="166"/>
      <c r="AG122" s="90"/>
    </row>
    <row r="123" spans="2:33" x14ac:dyDescent="0.2">
      <c r="B123" s="86"/>
      <c r="C123" s="216"/>
      <c r="D123" s="161"/>
      <c r="E123" s="161"/>
      <c r="F123" s="217"/>
      <c r="G123" s="325">
        <f>SUM(G118:G122)</f>
        <v>0</v>
      </c>
      <c r="H123" s="325">
        <f t="shared" ref="H123:AE123" si="21">SUM(H118:H122)</f>
        <v>0</v>
      </c>
      <c r="I123" s="325">
        <f t="shared" si="21"/>
        <v>0</v>
      </c>
      <c r="J123" s="325">
        <f t="shared" si="21"/>
        <v>0</v>
      </c>
      <c r="K123" s="325">
        <f>SUM(K118:K122)</f>
        <v>0</v>
      </c>
      <c r="L123" s="325">
        <f t="shared" si="21"/>
        <v>0</v>
      </c>
      <c r="M123" s="325">
        <f t="shared" si="21"/>
        <v>0</v>
      </c>
      <c r="N123" s="325">
        <f t="shared" si="21"/>
        <v>0</v>
      </c>
      <c r="O123" s="325">
        <f t="shared" si="21"/>
        <v>0</v>
      </c>
      <c r="P123" s="325">
        <f t="shared" si="21"/>
        <v>0</v>
      </c>
      <c r="Q123" s="325">
        <f t="shared" si="21"/>
        <v>0</v>
      </c>
      <c r="R123" s="325">
        <f t="shared" si="21"/>
        <v>0</v>
      </c>
      <c r="S123" s="325">
        <f t="shared" si="21"/>
        <v>0</v>
      </c>
      <c r="T123" s="325">
        <f t="shared" si="21"/>
        <v>0</v>
      </c>
      <c r="U123" s="325">
        <f t="shared" si="21"/>
        <v>0</v>
      </c>
      <c r="V123" s="325">
        <f t="shared" si="21"/>
        <v>0</v>
      </c>
      <c r="W123" s="325">
        <f t="shared" si="21"/>
        <v>0</v>
      </c>
      <c r="X123" s="325">
        <f t="shared" si="21"/>
        <v>0</v>
      </c>
      <c r="Y123" s="325">
        <f t="shared" si="21"/>
        <v>0</v>
      </c>
      <c r="Z123" s="325">
        <f t="shared" si="21"/>
        <v>0</v>
      </c>
      <c r="AA123" s="325">
        <f t="shared" si="21"/>
        <v>0</v>
      </c>
      <c r="AB123" s="325">
        <f t="shared" si="21"/>
        <v>0</v>
      </c>
      <c r="AC123" s="325">
        <f t="shared" si="21"/>
        <v>0</v>
      </c>
      <c r="AD123" s="325">
        <f t="shared" si="21"/>
        <v>0</v>
      </c>
      <c r="AE123" s="325">
        <f t="shared" si="21"/>
        <v>0</v>
      </c>
      <c r="AF123" s="166"/>
      <c r="AG123" s="90"/>
    </row>
    <row r="124" spans="2:33" x14ac:dyDescent="0.2">
      <c r="B124" s="86"/>
      <c r="C124" s="216"/>
      <c r="D124" s="178" t="s">
        <v>169</v>
      </c>
      <c r="E124" s="178"/>
      <c r="F124" s="223"/>
      <c r="G124" s="162"/>
      <c r="H124" s="162"/>
      <c r="I124" s="166"/>
      <c r="J124" s="166"/>
      <c r="K124" s="166"/>
      <c r="L124" s="166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  <c r="AE124" s="166"/>
      <c r="AF124" s="166"/>
      <c r="AG124" s="90"/>
    </row>
    <row r="125" spans="2:33" x14ac:dyDescent="0.2">
      <c r="B125" s="86"/>
      <c r="C125" s="216"/>
      <c r="D125" s="828"/>
      <c r="E125" s="829"/>
      <c r="F125" s="224"/>
      <c r="G125" s="435">
        <f>'1'!G131</f>
        <v>0</v>
      </c>
      <c r="H125" s="435">
        <f>'2'!G131</f>
        <v>0</v>
      </c>
      <c r="I125" s="435">
        <f>'3'!G131</f>
        <v>0</v>
      </c>
      <c r="J125" s="435">
        <f>'4'!G131</f>
        <v>0</v>
      </c>
      <c r="K125" s="435">
        <f>'5'!G131</f>
        <v>0</v>
      </c>
      <c r="L125" s="435">
        <f>'6'!G131</f>
        <v>0</v>
      </c>
      <c r="M125" s="435">
        <f>'7'!G131</f>
        <v>0</v>
      </c>
      <c r="N125" s="435">
        <f>'8'!G131</f>
        <v>0</v>
      </c>
      <c r="O125" s="435">
        <f>'9'!G131</f>
        <v>0</v>
      </c>
      <c r="P125" s="435">
        <f>'10'!G131</f>
        <v>0</v>
      </c>
      <c r="Q125" s="435">
        <f>'11'!G131</f>
        <v>0</v>
      </c>
      <c r="R125" s="435">
        <f>'12'!G131</f>
        <v>0</v>
      </c>
      <c r="S125" s="435">
        <f>'13'!G131</f>
        <v>0</v>
      </c>
      <c r="T125" s="435">
        <f>'14'!G131</f>
        <v>0</v>
      </c>
      <c r="U125" s="435">
        <f>'15'!G131</f>
        <v>0</v>
      </c>
      <c r="V125" s="435">
        <f>'16'!G131</f>
        <v>0</v>
      </c>
      <c r="W125" s="435">
        <f>'17'!G131</f>
        <v>0</v>
      </c>
      <c r="X125" s="435">
        <f>'18'!G131</f>
        <v>0</v>
      </c>
      <c r="Y125" s="435">
        <f>'19'!G131</f>
        <v>0</v>
      </c>
      <c r="Z125" s="435">
        <f>'20'!G131</f>
        <v>0</v>
      </c>
      <c r="AA125" s="435">
        <f>'21'!G131</f>
        <v>0</v>
      </c>
      <c r="AB125" s="435">
        <f>'22'!G131</f>
        <v>0</v>
      </c>
      <c r="AC125" s="435">
        <f>'23'!G131</f>
        <v>0</v>
      </c>
      <c r="AD125" s="435">
        <f>'24'!G131</f>
        <v>0</v>
      </c>
      <c r="AE125" s="435">
        <f>'25'!G131</f>
        <v>0</v>
      </c>
      <c r="AF125" s="166"/>
      <c r="AG125" s="90"/>
    </row>
    <row r="126" spans="2:33" x14ac:dyDescent="0.2">
      <c r="B126" s="86"/>
      <c r="C126" s="216"/>
      <c r="D126" s="828"/>
      <c r="E126" s="829"/>
      <c r="F126" s="223"/>
      <c r="G126" s="435">
        <f>'1'!G132</f>
        <v>0</v>
      </c>
      <c r="H126" s="435">
        <f>'2'!G132</f>
        <v>0</v>
      </c>
      <c r="I126" s="435">
        <f>'3'!G132</f>
        <v>0</v>
      </c>
      <c r="J126" s="435">
        <f>'4'!G132</f>
        <v>0</v>
      </c>
      <c r="K126" s="435">
        <f>'5'!G132</f>
        <v>0</v>
      </c>
      <c r="L126" s="435">
        <f>'6'!G132</f>
        <v>0</v>
      </c>
      <c r="M126" s="435">
        <f>'7'!G132</f>
        <v>0</v>
      </c>
      <c r="N126" s="435">
        <f>'8'!G132</f>
        <v>0</v>
      </c>
      <c r="O126" s="435">
        <f>'9'!G132</f>
        <v>0</v>
      </c>
      <c r="P126" s="435">
        <f>'10'!G132</f>
        <v>0</v>
      </c>
      <c r="Q126" s="435">
        <f>'11'!G132</f>
        <v>0</v>
      </c>
      <c r="R126" s="435">
        <f>'12'!G132</f>
        <v>0</v>
      </c>
      <c r="S126" s="435">
        <f>'13'!G132</f>
        <v>0</v>
      </c>
      <c r="T126" s="435">
        <f>'14'!G132</f>
        <v>0</v>
      </c>
      <c r="U126" s="435">
        <f>'15'!G132</f>
        <v>0</v>
      </c>
      <c r="V126" s="435">
        <f>'16'!G132</f>
        <v>0</v>
      </c>
      <c r="W126" s="435">
        <f>'17'!G132</f>
        <v>0</v>
      </c>
      <c r="X126" s="435">
        <f>'18'!G132</f>
        <v>0</v>
      </c>
      <c r="Y126" s="435">
        <f>'19'!G132</f>
        <v>0</v>
      </c>
      <c r="Z126" s="435">
        <f>'20'!G132</f>
        <v>0</v>
      </c>
      <c r="AA126" s="435">
        <f>'21'!G132</f>
        <v>0</v>
      </c>
      <c r="AB126" s="435">
        <f>'22'!G132</f>
        <v>0</v>
      </c>
      <c r="AC126" s="435">
        <f>'23'!G132</f>
        <v>0</v>
      </c>
      <c r="AD126" s="435">
        <f>'24'!G132</f>
        <v>0</v>
      </c>
      <c r="AE126" s="435">
        <f>'25'!G132</f>
        <v>0</v>
      </c>
      <c r="AF126" s="166"/>
      <c r="AG126" s="90"/>
    </row>
    <row r="127" spans="2:33" x14ac:dyDescent="0.2">
      <c r="B127" s="86"/>
      <c r="C127" s="216"/>
      <c r="D127" s="828"/>
      <c r="E127" s="829"/>
      <c r="F127" s="224"/>
      <c r="G127" s="435">
        <f>'1'!G133</f>
        <v>0</v>
      </c>
      <c r="H127" s="435">
        <f>'2'!G133</f>
        <v>0</v>
      </c>
      <c r="I127" s="435">
        <f>'3'!G133</f>
        <v>0</v>
      </c>
      <c r="J127" s="435">
        <f>'4'!G133</f>
        <v>0</v>
      </c>
      <c r="K127" s="435">
        <f>'5'!G133</f>
        <v>0</v>
      </c>
      <c r="L127" s="435">
        <f>'6'!G133</f>
        <v>0</v>
      </c>
      <c r="M127" s="435">
        <f>'7'!G133</f>
        <v>0</v>
      </c>
      <c r="N127" s="435">
        <f>'8'!G133</f>
        <v>0</v>
      </c>
      <c r="O127" s="435">
        <f>'9'!G133</f>
        <v>0</v>
      </c>
      <c r="P127" s="435">
        <f>'10'!G133</f>
        <v>0</v>
      </c>
      <c r="Q127" s="435">
        <f>'11'!G133</f>
        <v>0</v>
      </c>
      <c r="R127" s="435">
        <f>'12'!G133</f>
        <v>0</v>
      </c>
      <c r="S127" s="435">
        <f>'13'!G133</f>
        <v>0</v>
      </c>
      <c r="T127" s="435">
        <f>'14'!G133</f>
        <v>0</v>
      </c>
      <c r="U127" s="435">
        <f>'15'!G133</f>
        <v>0</v>
      </c>
      <c r="V127" s="435">
        <f>'16'!G133</f>
        <v>0</v>
      </c>
      <c r="W127" s="435">
        <f>'17'!G133</f>
        <v>0</v>
      </c>
      <c r="X127" s="435">
        <f>'18'!G133</f>
        <v>0</v>
      </c>
      <c r="Y127" s="435">
        <f>'19'!G133</f>
        <v>0</v>
      </c>
      <c r="Z127" s="435">
        <f>'20'!G133</f>
        <v>0</v>
      </c>
      <c r="AA127" s="435">
        <f>'21'!G133</f>
        <v>0</v>
      </c>
      <c r="AB127" s="435">
        <f>'22'!G133</f>
        <v>0</v>
      </c>
      <c r="AC127" s="435">
        <f>'23'!G133</f>
        <v>0</v>
      </c>
      <c r="AD127" s="435">
        <f>'24'!G133</f>
        <v>0</v>
      </c>
      <c r="AE127" s="435">
        <f>'25'!G133</f>
        <v>0</v>
      </c>
      <c r="AF127" s="166"/>
      <c r="AG127" s="90"/>
    </row>
    <row r="128" spans="2:33" x14ac:dyDescent="0.2">
      <c r="B128" s="86"/>
      <c r="C128" s="216"/>
      <c r="D128" s="828"/>
      <c r="E128" s="829"/>
      <c r="F128" s="224"/>
      <c r="G128" s="435">
        <f>'1'!G134</f>
        <v>0</v>
      </c>
      <c r="H128" s="435">
        <f>'2'!G134</f>
        <v>0</v>
      </c>
      <c r="I128" s="435">
        <f>'3'!G134</f>
        <v>0</v>
      </c>
      <c r="J128" s="435">
        <f>'4'!G134</f>
        <v>0</v>
      </c>
      <c r="K128" s="435">
        <f>'5'!G134</f>
        <v>0</v>
      </c>
      <c r="L128" s="435">
        <f>'6'!G134</f>
        <v>0</v>
      </c>
      <c r="M128" s="435">
        <f>'7'!G134</f>
        <v>0</v>
      </c>
      <c r="N128" s="435">
        <f>'8'!G134</f>
        <v>0</v>
      </c>
      <c r="O128" s="435">
        <f>'9'!G134</f>
        <v>0</v>
      </c>
      <c r="P128" s="435">
        <f>'10'!G134</f>
        <v>0</v>
      </c>
      <c r="Q128" s="435">
        <f>'11'!G134</f>
        <v>0</v>
      </c>
      <c r="R128" s="435">
        <f>'12'!G134</f>
        <v>0</v>
      </c>
      <c r="S128" s="435">
        <f>'13'!G134</f>
        <v>0</v>
      </c>
      <c r="T128" s="435">
        <f>'14'!G134</f>
        <v>0</v>
      </c>
      <c r="U128" s="435">
        <f>'15'!G134</f>
        <v>0</v>
      </c>
      <c r="V128" s="435">
        <f>'16'!G134</f>
        <v>0</v>
      </c>
      <c r="W128" s="435">
        <f>'17'!G134</f>
        <v>0</v>
      </c>
      <c r="X128" s="435">
        <f>'18'!G134</f>
        <v>0</v>
      </c>
      <c r="Y128" s="435">
        <f>'19'!G134</f>
        <v>0</v>
      </c>
      <c r="Z128" s="435">
        <f>'20'!G134</f>
        <v>0</v>
      </c>
      <c r="AA128" s="435">
        <f>'21'!G134</f>
        <v>0</v>
      </c>
      <c r="AB128" s="435">
        <f>'22'!G134</f>
        <v>0</v>
      </c>
      <c r="AC128" s="435">
        <f>'23'!G134</f>
        <v>0</v>
      </c>
      <c r="AD128" s="435">
        <f>'24'!G134</f>
        <v>0</v>
      </c>
      <c r="AE128" s="435">
        <f>'25'!G134</f>
        <v>0</v>
      </c>
      <c r="AF128" s="166"/>
      <c r="AG128" s="90"/>
    </row>
    <row r="129" spans="2:35" x14ac:dyDescent="0.2">
      <c r="B129" s="86"/>
      <c r="C129" s="216"/>
      <c r="D129" s="828"/>
      <c r="E129" s="829"/>
      <c r="F129" s="224"/>
      <c r="G129" s="435">
        <f>'1'!G135</f>
        <v>0</v>
      </c>
      <c r="H129" s="435">
        <f>'2'!G135</f>
        <v>0</v>
      </c>
      <c r="I129" s="435">
        <f>'3'!G135</f>
        <v>0</v>
      </c>
      <c r="J129" s="435">
        <f>'4'!G135</f>
        <v>0</v>
      </c>
      <c r="K129" s="435">
        <f>'5'!G135</f>
        <v>0</v>
      </c>
      <c r="L129" s="435">
        <f>'6'!G135</f>
        <v>0</v>
      </c>
      <c r="M129" s="435">
        <f>'7'!G135</f>
        <v>0</v>
      </c>
      <c r="N129" s="435">
        <f>'8'!G135</f>
        <v>0</v>
      </c>
      <c r="O129" s="435">
        <f>'9'!G135</f>
        <v>0</v>
      </c>
      <c r="P129" s="435">
        <f>'10'!G135</f>
        <v>0</v>
      </c>
      <c r="Q129" s="435">
        <f>'11'!G135</f>
        <v>0</v>
      </c>
      <c r="R129" s="435">
        <f>'12'!G135</f>
        <v>0</v>
      </c>
      <c r="S129" s="435">
        <f>'13'!G135</f>
        <v>0</v>
      </c>
      <c r="T129" s="435">
        <f>'14'!G135</f>
        <v>0</v>
      </c>
      <c r="U129" s="435">
        <f>'15'!G135</f>
        <v>0</v>
      </c>
      <c r="V129" s="435">
        <f>'16'!G135</f>
        <v>0</v>
      </c>
      <c r="W129" s="435">
        <f>'17'!G135</f>
        <v>0</v>
      </c>
      <c r="X129" s="435">
        <f>'18'!G135</f>
        <v>0</v>
      </c>
      <c r="Y129" s="435">
        <f>'19'!G135</f>
        <v>0</v>
      </c>
      <c r="Z129" s="435">
        <f>'20'!G135</f>
        <v>0</v>
      </c>
      <c r="AA129" s="435">
        <f>'21'!G135</f>
        <v>0</v>
      </c>
      <c r="AB129" s="435">
        <f>'22'!G135</f>
        <v>0</v>
      </c>
      <c r="AC129" s="435">
        <f>'23'!G135</f>
        <v>0</v>
      </c>
      <c r="AD129" s="435">
        <f>'24'!G135</f>
        <v>0</v>
      </c>
      <c r="AE129" s="435">
        <f>'25'!G135</f>
        <v>0</v>
      </c>
      <c r="AF129" s="166"/>
      <c r="AG129" s="90"/>
    </row>
    <row r="130" spans="2:35" x14ac:dyDescent="0.2">
      <c r="B130" s="86"/>
      <c r="C130" s="216"/>
      <c r="D130" s="225"/>
      <c r="E130" s="225"/>
      <c r="F130" s="226"/>
      <c r="G130" s="325">
        <f>SUM(G125:G129)</f>
        <v>0</v>
      </c>
      <c r="H130" s="325">
        <f t="shared" ref="H130:AE130" si="22">SUM(H125:H129)</f>
        <v>0</v>
      </c>
      <c r="I130" s="325">
        <f t="shared" si="22"/>
        <v>0</v>
      </c>
      <c r="J130" s="325">
        <f t="shared" si="22"/>
        <v>0</v>
      </c>
      <c r="K130" s="325">
        <f>SUM(K125:K129)</f>
        <v>0</v>
      </c>
      <c r="L130" s="325">
        <f t="shared" si="22"/>
        <v>0</v>
      </c>
      <c r="M130" s="325">
        <f t="shared" si="22"/>
        <v>0</v>
      </c>
      <c r="N130" s="325">
        <f t="shared" si="22"/>
        <v>0</v>
      </c>
      <c r="O130" s="325">
        <f t="shared" si="22"/>
        <v>0</v>
      </c>
      <c r="P130" s="325">
        <f t="shared" si="22"/>
        <v>0</v>
      </c>
      <c r="Q130" s="325">
        <f t="shared" si="22"/>
        <v>0</v>
      </c>
      <c r="R130" s="325">
        <f t="shared" si="22"/>
        <v>0</v>
      </c>
      <c r="S130" s="325">
        <f t="shared" si="22"/>
        <v>0</v>
      </c>
      <c r="T130" s="325">
        <f t="shared" si="22"/>
        <v>0</v>
      </c>
      <c r="U130" s="325">
        <f t="shared" si="22"/>
        <v>0</v>
      </c>
      <c r="V130" s="325">
        <f t="shared" si="22"/>
        <v>0</v>
      </c>
      <c r="W130" s="325">
        <f t="shared" si="22"/>
        <v>0</v>
      </c>
      <c r="X130" s="325">
        <f t="shared" si="22"/>
        <v>0</v>
      </c>
      <c r="Y130" s="325">
        <f t="shared" si="22"/>
        <v>0</v>
      </c>
      <c r="Z130" s="325">
        <f t="shared" si="22"/>
        <v>0</v>
      </c>
      <c r="AA130" s="325">
        <f t="shared" si="22"/>
        <v>0</v>
      </c>
      <c r="AB130" s="325">
        <f t="shared" si="22"/>
        <v>0</v>
      </c>
      <c r="AC130" s="325">
        <f t="shared" si="22"/>
        <v>0</v>
      </c>
      <c r="AD130" s="325">
        <f t="shared" si="22"/>
        <v>0</v>
      </c>
      <c r="AE130" s="325">
        <f t="shared" si="22"/>
        <v>0</v>
      </c>
      <c r="AF130" s="166"/>
      <c r="AG130" s="90"/>
    </row>
    <row r="131" spans="2:35" x14ac:dyDescent="0.2">
      <c r="B131" s="86"/>
      <c r="C131" s="216"/>
      <c r="D131" s="161"/>
      <c r="E131" s="161"/>
      <c r="F131" s="219"/>
      <c r="G131" s="162"/>
      <c r="H131" s="162"/>
      <c r="I131" s="162"/>
      <c r="J131" s="162"/>
      <c r="K131" s="162"/>
      <c r="L131" s="162"/>
      <c r="M131" s="162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  <c r="AE131" s="162"/>
      <c r="AF131" s="166"/>
      <c r="AG131" s="90"/>
    </row>
    <row r="132" spans="2:35" x14ac:dyDescent="0.2">
      <c r="B132" s="86"/>
      <c r="C132" s="216"/>
      <c r="D132" s="178" t="s">
        <v>170</v>
      </c>
      <c r="E132" s="178"/>
      <c r="F132" s="189"/>
      <c r="G132" s="320">
        <f t="shared" ref="G132:AE132" si="23">G123-G130</f>
        <v>0</v>
      </c>
      <c r="H132" s="320">
        <f t="shared" si="23"/>
        <v>0</v>
      </c>
      <c r="I132" s="320">
        <f t="shared" si="23"/>
        <v>0</v>
      </c>
      <c r="J132" s="320">
        <f t="shared" si="23"/>
        <v>0</v>
      </c>
      <c r="K132" s="320">
        <f t="shared" si="23"/>
        <v>0</v>
      </c>
      <c r="L132" s="320">
        <f t="shared" si="23"/>
        <v>0</v>
      </c>
      <c r="M132" s="320">
        <f t="shared" si="23"/>
        <v>0</v>
      </c>
      <c r="N132" s="320">
        <f t="shared" si="23"/>
        <v>0</v>
      </c>
      <c r="O132" s="320">
        <f t="shared" si="23"/>
        <v>0</v>
      </c>
      <c r="P132" s="320">
        <f t="shared" si="23"/>
        <v>0</v>
      </c>
      <c r="Q132" s="320">
        <f t="shared" si="23"/>
        <v>0</v>
      </c>
      <c r="R132" s="320">
        <f t="shared" si="23"/>
        <v>0</v>
      </c>
      <c r="S132" s="320">
        <f t="shared" si="23"/>
        <v>0</v>
      </c>
      <c r="T132" s="320">
        <f t="shared" si="23"/>
        <v>0</v>
      </c>
      <c r="U132" s="320">
        <f t="shared" si="23"/>
        <v>0</v>
      </c>
      <c r="V132" s="320">
        <f t="shared" si="23"/>
        <v>0</v>
      </c>
      <c r="W132" s="320">
        <f t="shared" si="23"/>
        <v>0</v>
      </c>
      <c r="X132" s="320">
        <f t="shared" si="23"/>
        <v>0</v>
      </c>
      <c r="Y132" s="320">
        <f t="shared" si="23"/>
        <v>0</v>
      </c>
      <c r="Z132" s="320">
        <f t="shared" si="23"/>
        <v>0</v>
      </c>
      <c r="AA132" s="320">
        <f t="shared" si="23"/>
        <v>0</v>
      </c>
      <c r="AB132" s="320">
        <f t="shared" si="23"/>
        <v>0</v>
      </c>
      <c r="AC132" s="320">
        <f t="shared" si="23"/>
        <v>0</v>
      </c>
      <c r="AD132" s="320">
        <f t="shared" si="23"/>
        <v>0</v>
      </c>
      <c r="AE132" s="320">
        <f t="shared" si="23"/>
        <v>0</v>
      </c>
      <c r="AF132" s="166"/>
      <c r="AG132" s="90"/>
    </row>
    <row r="133" spans="2:35" x14ac:dyDescent="0.2">
      <c r="B133" s="86"/>
      <c r="C133" s="216"/>
      <c r="D133" s="175"/>
      <c r="E133" s="175"/>
      <c r="F133" s="217"/>
      <c r="G133" s="162"/>
      <c r="H133" s="162"/>
      <c r="I133" s="166"/>
      <c r="J133" s="162"/>
      <c r="K133" s="162"/>
      <c r="L133" s="162"/>
      <c r="M133" s="162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  <c r="AE133" s="162"/>
      <c r="AF133" s="166"/>
      <c r="AG133" s="90"/>
    </row>
    <row r="134" spans="2:35" x14ac:dyDescent="0.2">
      <c r="B134" s="86"/>
      <c r="C134" s="216"/>
      <c r="D134" s="175" t="s">
        <v>171</v>
      </c>
      <c r="E134" s="175"/>
      <c r="F134" s="217"/>
      <c r="G134" s="326">
        <f>G95+G103+G108+G115-G132</f>
        <v>943130.03599999996</v>
      </c>
      <c r="H134" s="326">
        <f>H95+H103+H108+H115-H132</f>
        <v>0</v>
      </c>
      <c r="I134" s="326">
        <f>I95+I103+I108+I115-I132</f>
        <v>0</v>
      </c>
      <c r="J134" s="326">
        <f t="shared" ref="J134:AE134" si="24">J95+J103+J108+J115-J132</f>
        <v>0</v>
      </c>
      <c r="K134" s="326">
        <f t="shared" si="24"/>
        <v>0</v>
      </c>
      <c r="L134" s="326">
        <f t="shared" si="24"/>
        <v>0</v>
      </c>
      <c r="M134" s="326">
        <f t="shared" si="24"/>
        <v>0</v>
      </c>
      <c r="N134" s="326">
        <f t="shared" si="24"/>
        <v>0</v>
      </c>
      <c r="O134" s="326">
        <f t="shared" si="24"/>
        <v>0</v>
      </c>
      <c r="P134" s="326">
        <f t="shared" si="24"/>
        <v>0</v>
      </c>
      <c r="Q134" s="326">
        <f t="shared" si="24"/>
        <v>0</v>
      </c>
      <c r="R134" s="326">
        <f t="shared" si="24"/>
        <v>0</v>
      </c>
      <c r="S134" s="326">
        <f t="shared" si="24"/>
        <v>0</v>
      </c>
      <c r="T134" s="326">
        <f t="shared" si="24"/>
        <v>0</v>
      </c>
      <c r="U134" s="326">
        <f t="shared" si="24"/>
        <v>0</v>
      </c>
      <c r="V134" s="326">
        <f t="shared" si="24"/>
        <v>0</v>
      </c>
      <c r="W134" s="326">
        <f t="shared" si="24"/>
        <v>0</v>
      </c>
      <c r="X134" s="326">
        <f t="shared" si="24"/>
        <v>0</v>
      </c>
      <c r="Y134" s="326">
        <f t="shared" si="24"/>
        <v>0</v>
      </c>
      <c r="Z134" s="326">
        <f t="shared" si="24"/>
        <v>0</v>
      </c>
      <c r="AA134" s="326">
        <f t="shared" si="24"/>
        <v>0</v>
      </c>
      <c r="AB134" s="326">
        <f t="shared" si="24"/>
        <v>0</v>
      </c>
      <c r="AC134" s="326">
        <f t="shared" si="24"/>
        <v>0</v>
      </c>
      <c r="AD134" s="326">
        <f t="shared" si="24"/>
        <v>0</v>
      </c>
      <c r="AE134" s="326">
        <f t="shared" si="24"/>
        <v>0</v>
      </c>
      <c r="AF134" s="166"/>
      <c r="AG134" s="90"/>
    </row>
    <row r="135" spans="2:35" x14ac:dyDescent="0.2">
      <c r="B135" s="86"/>
      <c r="C135" s="284"/>
      <c r="D135" s="399"/>
      <c r="E135" s="399"/>
      <c r="F135" s="400"/>
      <c r="G135" s="397"/>
      <c r="H135" s="397"/>
      <c r="I135" s="397"/>
      <c r="J135" s="397"/>
      <c r="K135" s="397"/>
      <c r="L135" s="397"/>
      <c r="M135" s="397"/>
      <c r="N135" s="397"/>
      <c r="O135" s="397"/>
      <c r="P135" s="397"/>
      <c r="Q135" s="397"/>
      <c r="R135" s="397"/>
      <c r="S135" s="397"/>
      <c r="T135" s="397"/>
      <c r="U135" s="397"/>
      <c r="V135" s="397"/>
      <c r="W135" s="397"/>
      <c r="X135" s="397"/>
      <c r="Y135" s="397"/>
      <c r="Z135" s="397"/>
      <c r="AA135" s="397"/>
      <c r="AB135" s="397"/>
      <c r="AC135" s="397"/>
      <c r="AD135" s="397"/>
      <c r="AE135" s="397"/>
      <c r="AF135" s="285"/>
      <c r="AG135" s="90"/>
      <c r="AI135" s="381"/>
    </row>
    <row r="136" spans="2:35" x14ac:dyDescent="0.2">
      <c r="B136" s="86"/>
      <c r="C136" s="119"/>
      <c r="D136" s="95"/>
      <c r="E136" s="95"/>
      <c r="F136" s="119"/>
      <c r="G136" s="87"/>
      <c r="H136" s="87"/>
      <c r="I136" s="87"/>
      <c r="J136" s="87"/>
      <c r="K136" s="87"/>
      <c r="L136" s="87"/>
      <c r="M136" s="87"/>
      <c r="N136" s="87"/>
      <c r="O136" s="87"/>
      <c r="P136" s="87"/>
      <c r="Q136" s="87"/>
      <c r="R136" s="87"/>
      <c r="S136" s="87"/>
      <c r="T136" s="87"/>
      <c r="U136" s="87"/>
      <c r="V136" s="87"/>
      <c r="W136" s="87"/>
      <c r="X136" s="87"/>
      <c r="Y136" s="87"/>
      <c r="Z136" s="87"/>
      <c r="AA136" s="87"/>
      <c r="AB136" s="87"/>
      <c r="AC136" s="87"/>
      <c r="AD136" s="87"/>
      <c r="AE136" s="87"/>
      <c r="AF136" s="87"/>
      <c r="AG136" s="90"/>
    </row>
    <row r="137" spans="2:35" x14ac:dyDescent="0.2">
      <c r="B137" s="86"/>
      <c r="C137" s="286"/>
      <c r="D137" s="287"/>
      <c r="E137" s="287"/>
      <c r="F137" s="288"/>
      <c r="G137" s="157"/>
      <c r="H137" s="157"/>
      <c r="I137" s="201"/>
      <c r="J137" s="201"/>
      <c r="K137" s="201"/>
      <c r="L137" s="201"/>
      <c r="M137" s="201"/>
      <c r="N137" s="201"/>
      <c r="O137" s="201"/>
      <c r="P137" s="201"/>
      <c r="Q137" s="201"/>
      <c r="R137" s="201"/>
      <c r="S137" s="201"/>
      <c r="T137" s="201"/>
      <c r="U137" s="201"/>
      <c r="V137" s="201"/>
      <c r="W137" s="201"/>
      <c r="X137" s="201"/>
      <c r="Y137" s="201"/>
      <c r="Z137" s="201"/>
      <c r="AA137" s="201"/>
      <c r="AB137" s="201"/>
      <c r="AC137" s="201"/>
      <c r="AD137" s="201"/>
      <c r="AE137" s="201"/>
      <c r="AF137" s="201"/>
      <c r="AG137" s="90"/>
    </row>
    <row r="138" spans="2:35" s="70" customFormat="1" x14ac:dyDescent="0.2">
      <c r="B138" s="97"/>
      <c r="C138" s="227"/>
      <c r="D138" s="268" t="s">
        <v>219</v>
      </c>
      <c r="E138" s="268"/>
      <c r="F138" s="228"/>
      <c r="G138" s="171"/>
      <c r="H138" s="171"/>
      <c r="I138" s="229"/>
      <c r="J138" s="229"/>
      <c r="K138" s="229"/>
      <c r="L138" s="229"/>
      <c r="M138" s="229"/>
      <c r="N138" s="229"/>
      <c r="O138" s="229"/>
      <c r="P138" s="229"/>
      <c r="Q138" s="229"/>
      <c r="R138" s="229"/>
      <c r="S138" s="229"/>
      <c r="T138" s="229"/>
      <c r="U138" s="229"/>
      <c r="V138" s="229"/>
      <c r="W138" s="229"/>
      <c r="X138" s="229"/>
      <c r="Y138" s="229"/>
      <c r="Z138" s="229"/>
      <c r="AA138" s="229"/>
      <c r="AB138" s="229"/>
      <c r="AC138" s="229"/>
      <c r="AD138" s="229"/>
      <c r="AE138" s="229"/>
      <c r="AF138" s="229"/>
      <c r="AG138" s="99"/>
    </row>
    <row r="139" spans="2:35" x14ac:dyDescent="0.2">
      <c r="B139" s="86"/>
      <c r="C139" s="221"/>
      <c r="D139" s="178"/>
      <c r="E139" s="178"/>
      <c r="F139" s="230"/>
      <c r="G139" s="162"/>
      <c r="H139" s="162"/>
      <c r="I139" s="166"/>
      <c r="J139" s="166"/>
      <c r="K139" s="166"/>
      <c r="L139" s="166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66"/>
      <c r="AF139" s="166"/>
      <c r="AG139" s="90"/>
    </row>
    <row r="140" spans="2:35" x14ac:dyDescent="0.2">
      <c r="B140" s="86"/>
      <c r="C140" s="221"/>
      <c r="D140" s="828"/>
      <c r="E140" s="829"/>
      <c r="F140" s="230"/>
      <c r="G140" s="435">
        <f>'1'!G146</f>
        <v>0</v>
      </c>
      <c r="H140" s="435">
        <f>'2'!G146</f>
        <v>0</v>
      </c>
      <c r="I140" s="435">
        <f>'3'!G146</f>
        <v>0</v>
      </c>
      <c r="J140" s="435">
        <f>'4'!G146</f>
        <v>0</v>
      </c>
      <c r="K140" s="435">
        <f>'5'!G146</f>
        <v>0</v>
      </c>
      <c r="L140" s="435">
        <f>'6'!G146</f>
        <v>0</v>
      </c>
      <c r="M140" s="435">
        <f>'7'!G146</f>
        <v>0</v>
      </c>
      <c r="N140" s="435">
        <f>'8'!G146</f>
        <v>0</v>
      </c>
      <c r="O140" s="435">
        <f>'9'!G146</f>
        <v>0</v>
      </c>
      <c r="P140" s="435">
        <f>'10'!G146</f>
        <v>0</v>
      </c>
      <c r="Q140" s="435">
        <f>'11'!G146</f>
        <v>0</v>
      </c>
      <c r="R140" s="435">
        <f>'12'!G146</f>
        <v>0</v>
      </c>
      <c r="S140" s="435">
        <f>'13'!G146</f>
        <v>0</v>
      </c>
      <c r="T140" s="435">
        <f>'14'!G146</f>
        <v>0</v>
      </c>
      <c r="U140" s="435">
        <f>'15'!G146</f>
        <v>0</v>
      </c>
      <c r="V140" s="435">
        <f>'16'!G146</f>
        <v>0</v>
      </c>
      <c r="W140" s="435">
        <f>'17'!G146</f>
        <v>0</v>
      </c>
      <c r="X140" s="435">
        <f>'18'!G146</f>
        <v>0</v>
      </c>
      <c r="Y140" s="435">
        <f>'19'!G146</f>
        <v>0</v>
      </c>
      <c r="Z140" s="435">
        <f>'20'!G146</f>
        <v>0</v>
      </c>
      <c r="AA140" s="435">
        <f>'21'!G146</f>
        <v>0</v>
      </c>
      <c r="AB140" s="435">
        <f>'22'!G146</f>
        <v>0</v>
      </c>
      <c r="AC140" s="435">
        <f>'23'!G146</f>
        <v>0</v>
      </c>
      <c r="AD140" s="435">
        <f>'24'!G146</f>
        <v>0</v>
      </c>
      <c r="AE140" s="435">
        <f>'25'!G146</f>
        <v>0</v>
      </c>
      <c r="AF140" s="166"/>
      <c r="AG140" s="90"/>
    </row>
    <row r="141" spans="2:35" x14ac:dyDescent="0.2">
      <c r="B141" s="86"/>
      <c r="C141" s="221"/>
      <c r="D141" s="513"/>
      <c r="E141" s="514"/>
      <c r="F141" s="230"/>
      <c r="G141" s="435">
        <f>'1'!G147</f>
        <v>0</v>
      </c>
      <c r="H141" s="435">
        <f>'2'!G147</f>
        <v>0</v>
      </c>
      <c r="I141" s="435">
        <f>'3'!G147</f>
        <v>0</v>
      </c>
      <c r="J141" s="435">
        <f>'4'!G147</f>
        <v>0</v>
      </c>
      <c r="K141" s="435">
        <f>'5'!G147</f>
        <v>0</v>
      </c>
      <c r="L141" s="435">
        <f>'6'!G147</f>
        <v>0</v>
      </c>
      <c r="M141" s="435">
        <f>'7'!G147</f>
        <v>0</v>
      </c>
      <c r="N141" s="435">
        <f>'8'!G147</f>
        <v>0</v>
      </c>
      <c r="O141" s="435">
        <f>'9'!G147</f>
        <v>0</v>
      </c>
      <c r="P141" s="435">
        <f>'10'!G147</f>
        <v>0</v>
      </c>
      <c r="Q141" s="435">
        <f>'11'!G147</f>
        <v>0</v>
      </c>
      <c r="R141" s="435">
        <f>'12'!G147</f>
        <v>0</v>
      </c>
      <c r="S141" s="435">
        <f>'13'!G147</f>
        <v>0</v>
      </c>
      <c r="T141" s="435">
        <f>'14'!G147</f>
        <v>0</v>
      </c>
      <c r="U141" s="435">
        <f>'15'!G147</f>
        <v>0</v>
      </c>
      <c r="V141" s="435">
        <f>'16'!G147</f>
        <v>0</v>
      </c>
      <c r="W141" s="435">
        <f>'17'!G147</f>
        <v>0</v>
      </c>
      <c r="X141" s="435">
        <f>'18'!G147</f>
        <v>0</v>
      </c>
      <c r="Y141" s="435">
        <f>'19'!G147</f>
        <v>0</v>
      </c>
      <c r="Z141" s="435">
        <f>'20'!G147</f>
        <v>0</v>
      </c>
      <c r="AA141" s="435">
        <f>'21'!G147</f>
        <v>0</v>
      </c>
      <c r="AB141" s="435">
        <f>'22'!G147</f>
        <v>0</v>
      </c>
      <c r="AC141" s="435">
        <f>'23'!G147</f>
        <v>0</v>
      </c>
      <c r="AD141" s="435">
        <f>'24'!G147</f>
        <v>0</v>
      </c>
      <c r="AE141" s="435">
        <f>'25'!G147</f>
        <v>0</v>
      </c>
      <c r="AF141" s="166"/>
      <c r="AG141" s="90"/>
    </row>
    <row r="142" spans="2:35" x14ac:dyDescent="0.2">
      <c r="B142" s="86"/>
      <c r="C142" s="221"/>
      <c r="D142" s="513"/>
      <c r="E142" s="514"/>
      <c r="F142" s="230"/>
      <c r="G142" s="435">
        <f>'1'!G148</f>
        <v>0</v>
      </c>
      <c r="H142" s="435">
        <f>'2'!G148</f>
        <v>0</v>
      </c>
      <c r="I142" s="435">
        <f>'3'!G148</f>
        <v>0</v>
      </c>
      <c r="J142" s="435">
        <f>'4'!G148</f>
        <v>0</v>
      </c>
      <c r="K142" s="435">
        <f>'5'!G148</f>
        <v>0</v>
      </c>
      <c r="L142" s="435">
        <f>'6'!G148</f>
        <v>0</v>
      </c>
      <c r="M142" s="435">
        <f>'7'!G148</f>
        <v>0</v>
      </c>
      <c r="N142" s="435">
        <f>'8'!G148</f>
        <v>0</v>
      </c>
      <c r="O142" s="435">
        <f>'9'!G148</f>
        <v>0</v>
      </c>
      <c r="P142" s="435">
        <f>'10'!G148</f>
        <v>0</v>
      </c>
      <c r="Q142" s="435">
        <f>'11'!G148</f>
        <v>0</v>
      </c>
      <c r="R142" s="435">
        <f>'12'!G148</f>
        <v>0</v>
      </c>
      <c r="S142" s="435">
        <f>'13'!G148</f>
        <v>0</v>
      </c>
      <c r="T142" s="435">
        <f>'14'!G148</f>
        <v>0</v>
      </c>
      <c r="U142" s="435">
        <f>'15'!G148</f>
        <v>0</v>
      </c>
      <c r="V142" s="435">
        <f>'16'!G148</f>
        <v>0</v>
      </c>
      <c r="W142" s="435">
        <f>'17'!G148</f>
        <v>0</v>
      </c>
      <c r="X142" s="435">
        <f>'18'!G148</f>
        <v>0</v>
      </c>
      <c r="Y142" s="435">
        <f>'19'!G148</f>
        <v>0</v>
      </c>
      <c r="Z142" s="435">
        <f>'20'!G148</f>
        <v>0</v>
      </c>
      <c r="AA142" s="435">
        <f>'21'!G148</f>
        <v>0</v>
      </c>
      <c r="AB142" s="435">
        <f>'22'!G148</f>
        <v>0</v>
      </c>
      <c r="AC142" s="435">
        <f>'23'!G148</f>
        <v>0</v>
      </c>
      <c r="AD142" s="435">
        <f>'24'!G148</f>
        <v>0</v>
      </c>
      <c r="AE142" s="435">
        <f>'25'!G148</f>
        <v>0</v>
      </c>
      <c r="AF142" s="166"/>
      <c r="AG142" s="90"/>
    </row>
    <row r="143" spans="2:35" x14ac:dyDescent="0.2">
      <c r="B143" s="86"/>
      <c r="C143" s="221"/>
      <c r="D143" s="828"/>
      <c r="E143" s="829"/>
      <c r="F143" s="230"/>
      <c r="G143" s="435">
        <f>'1'!G149</f>
        <v>0</v>
      </c>
      <c r="H143" s="435">
        <f>'2'!G149</f>
        <v>0</v>
      </c>
      <c r="I143" s="435">
        <f>'3'!G149</f>
        <v>0</v>
      </c>
      <c r="J143" s="435">
        <f>'4'!G149</f>
        <v>0</v>
      </c>
      <c r="K143" s="435">
        <f>'5'!G149</f>
        <v>0</v>
      </c>
      <c r="L143" s="435">
        <f>'6'!G149</f>
        <v>0</v>
      </c>
      <c r="M143" s="435">
        <f>'7'!G149</f>
        <v>0</v>
      </c>
      <c r="N143" s="435">
        <f>'8'!G149</f>
        <v>0</v>
      </c>
      <c r="O143" s="435">
        <f>'9'!G149</f>
        <v>0</v>
      </c>
      <c r="P143" s="435">
        <f>'10'!G149</f>
        <v>0</v>
      </c>
      <c r="Q143" s="435">
        <f>'11'!G149</f>
        <v>0</v>
      </c>
      <c r="R143" s="435">
        <f>'12'!G149</f>
        <v>0</v>
      </c>
      <c r="S143" s="435">
        <f>'13'!G149</f>
        <v>0</v>
      </c>
      <c r="T143" s="435">
        <f>'14'!G149</f>
        <v>0</v>
      </c>
      <c r="U143" s="435">
        <f>'15'!G149</f>
        <v>0</v>
      </c>
      <c r="V143" s="435">
        <f>'16'!G149</f>
        <v>0</v>
      </c>
      <c r="W143" s="435">
        <f>'17'!G149</f>
        <v>0</v>
      </c>
      <c r="X143" s="435">
        <f>'18'!G149</f>
        <v>0</v>
      </c>
      <c r="Y143" s="435">
        <f>'19'!G149</f>
        <v>0</v>
      </c>
      <c r="Z143" s="435">
        <f>'20'!G149</f>
        <v>0</v>
      </c>
      <c r="AA143" s="435">
        <f>'21'!G149</f>
        <v>0</v>
      </c>
      <c r="AB143" s="435">
        <f>'22'!G149</f>
        <v>0</v>
      </c>
      <c r="AC143" s="435">
        <f>'23'!G149</f>
        <v>0</v>
      </c>
      <c r="AD143" s="435">
        <f>'24'!G149</f>
        <v>0</v>
      </c>
      <c r="AE143" s="435">
        <f>'25'!G149</f>
        <v>0</v>
      </c>
      <c r="AF143" s="166"/>
      <c r="AG143" s="90"/>
    </row>
    <row r="144" spans="2:35" x14ac:dyDescent="0.2">
      <c r="B144" s="86"/>
      <c r="C144" s="221"/>
      <c r="D144" s="828"/>
      <c r="E144" s="829"/>
      <c r="F144" s="230"/>
      <c r="G144" s="435">
        <f>'1'!G150</f>
        <v>0</v>
      </c>
      <c r="H144" s="435">
        <f>'2'!G150</f>
        <v>0</v>
      </c>
      <c r="I144" s="435">
        <f>'3'!G150</f>
        <v>0</v>
      </c>
      <c r="J144" s="435">
        <f>'4'!G150</f>
        <v>0</v>
      </c>
      <c r="K144" s="435">
        <f>'5'!G150</f>
        <v>0</v>
      </c>
      <c r="L144" s="435">
        <f>'6'!G150</f>
        <v>0</v>
      </c>
      <c r="M144" s="435">
        <f>'7'!G150</f>
        <v>0</v>
      </c>
      <c r="N144" s="435">
        <f>'8'!G150</f>
        <v>0</v>
      </c>
      <c r="O144" s="435">
        <f>'9'!G150</f>
        <v>0</v>
      </c>
      <c r="P144" s="435">
        <f>'10'!G150</f>
        <v>0</v>
      </c>
      <c r="Q144" s="435">
        <f>'11'!G150</f>
        <v>0</v>
      </c>
      <c r="R144" s="435">
        <f>'12'!G150</f>
        <v>0</v>
      </c>
      <c r="S144" s="435">
        <f>'13'!G150</f>
        <v>0</v>
      </c>
      <c r="T144" s="435">
        <f>'14'!G150</f>
        <v>0</v>
      </c>
      <c r="U144" s="435">
        <f>'15'!G150</f>
        <v>0</v>
      </c>
      <c r="V144" s="435">
        <f>'16'!G150</f>
        <v>0</v>
      </c>
      <c r="W144" s="435">
        <f>'17'!G150</f>
        <v>0</v>
      </c>
      <c r="X144" s="435">
        <f>'18'!G150</f>
        <v>0</v>
      </c>
      <c r="Y144" s="435">
        <f>'19'!G150</f>
        <v>0</v>
      </c>
      <c r="Z144" s="435">
        <f>'20'!G150</f>
        <v>0</v>
      </c>
      <c r="AA144" s="435">
        <f>'21'!G150</f>
        <v>0</v>
      </c>
      <c r="AB144" s="435">
        <f>'22'!G150</f>
        <v>0</v>
      </c>
      <c r="AC144" s="435">
        <f>'23'!G150</f>
        <v>0</v>
      </c>
      <c r="AD144" s="435">
        <f>'24'!G150</f>
        <v>0</v>
      </c>
      <c r="AE144" s="435">
        <f>'25'!G150</f>
        <v>0</v>
      </c>
      <c r="AF144" s="166"/>
      <c r="AG144" s="90"/>
    </row>
    <row r="145" spans="2:33" x14ac:dyDescent="0.2">
      <c r="B145" s="86"/>
      <c r="C145" s="221"/>
      <c r="D145" s="161"/>
      <c r="E145" s="161"/>
      <c r="F145" s="230"/>
      <c r="G145" s="162"/>
      <c r="H145" s="162"/>
      <c r="I145" s="162"/>
      <c r="J145" s="162"/>
      <c r="K145" s="162"/>
      <c r="L145" s="162"/>
      <c r="M145" s="162"/>
      <c r="N145" s="162"/>
      <c r="O145" s="162"/>
      <c r="P145" s="162"/>
      <c r="Q145" s="162"/>
      <c r="R145" s="162"/>
      <c r="S145" s="162"/>
      <c r="T145" s="162"/>
      <c r="U145" s="162"/>
      <c r="V145" s="162"/>
      <c r="W145" s="162"/>
      <c r="X145" s="162"/>
      <c r="Y145" s="162"/>
      <c r="Z145" s="162"/>
      <c r="AA145" s="162"/>
      <c r="AB145" s="162"/>
      <c r="AC145" s="162"/>
      <c r="AD145" s="162"/>
      <c r="AE145" s="162"/>
      <c r="AF145" s="166"/>
      <c r="AG145" s="90"/>
    </row>
    <row r="146" spans="2:33" x14ac:dyDescent="0.2">
      <c r="B146" s="86"/>
      <c r="C146" s="221"/>
      <c r="D146" s="175" t="s">
        <v>171</v>
      </c>
      <c r="E146" s="175"/>
      <c r="F146" s="231"/>
      <c r="G146" s="321">
        <f>SUM(G140:G144)</f>
        <v>0</v>
      </c>
      <c r="H146" s="321">
        <f t="shared" ref="H146:AE146" si="25">SUM(H140:H144)</f>
        <v>0</v>
      </c>
      <c r="I146" s="321">
        <f t="shared" si="25"/>
        <v>0</v>
      </c>
      <c r="J146" s="321">
        <f t="shared" si="25"/>
        <v>0</v>
      </c>
      <c r="K146" s="321">
        <f t="shared" si="25"/>
        <v>0</v>
      </c>
      <c r="L146" s="321">
        <f t="shared" si="25"/>
        <v>0</v>
      </c>
      <c r="M146" s="321">
        <f t="shared" si="25"/>
        <v>0</v>
      </c>
      <c r="N146" s="321">
        <f t="shared" si="25"/>
        <v>0</v>
      </c>
      <c r="O146" s="321">
        <f t="shared" si="25"/>
        <v>0</v>
      </c>
      <c r="P146" s="321">
        <f t="shared" si="25"/>
        <v>0</v>
      </c>
      <c r="Q146" s="321">
        <f t="shared" si="25"/>
        <v>0</v>
      </c>
      <c r="R146" s="321">
        <f t="shared" si="25"/>
        <v>0</v>
      </c>
      <c r="S146" s="321">
        <f t="shared" si="25"/>
        <v>0</v>
      </c>
      <c r="T146" s="321">
        <f t="shared" si="25"/>
        <v>0</v>
      </c>
      <c r="U146" s="321">
        <f t="shared" si="25"/>
        <v>0</v>
      </c>
      <c r="V146" s="321">
        <f t="shared" si="25"/>
        <v>0</v>
      </c>
      <c r="W146" s="321">
        <f t="shared" si="25"/>
        <v>0</v>
      </c>
      <c r="X146" s="321">
        <f t="shared" si="25"/>
        <v>0</v>
      </c>
      <c r="Y146" s="321">
        <f t="shared" si="25"/>
        <v>0</v>
      </c>
      <c r="Z146" s="321">
        <f t="shared" si="25"/>
        <v>0</v>
      </c>
      <c r="AA146" s="321">
        <f t="shared" si="25"/>
        <v>0</v>
      </c>
      <c r="AB146" s="321">
        <f t="shared" si="25"/>
        <v>0</v>
      </c>
      <c r="AC146" s="321">
        <f t="shared" si="25"/>
        <v>0</v>
      </c>
      <c r="AD146" s="321">
        <f t="shared" si="25"/>
        <v>0</v>
      </c>
      <c r="AE146" s="321">
        <f t="shared" si="25"/>
        <v>0</v>
      </c>
      <c r="AF146" s="166"/>
      <c r="AG146" s="90"/>
    </row>
    <row r="147" spans="2:33" x14ac:dyDescent="0.2">
      <c r="B147" s="86"/>
      <c r="C147" s="243"/>
      <c r="D147" s="399"/>
      <c r="E147" s="196"/>
      <c r="F147" s="289"/>
      <c r="G147" s="397"/>
      <c r="H147" s="397"/>
      <c r="I147" s="397"/>
      <c r="J147" s="397"/>
      <c r="K147" s="397"/>
      <c r="L147" s="397"/>
      <c r="M147" s="397"/>
      <c r="N147" s="397"/>
      <c r="O147" s="397"/>
      <c r="P147" s="397"/>
      <c r="Q147" s="397"/>
      <c r="R147" s="397"/>
      <c r="S147" s="397"/>
      <c r="T147" s="397"/>
      <c r="U147" s="397"/>
      <c r="V147" s="397"/>
      <c r="W147" s="397"/>
      <c r="X147" s="397"/>
      <c r="Y147" s="397"/>
      <c r="Z147" s="397"/>
      <c r="AA147" s="397"/>
      <c r="AB147" s="397"/>
      <c r="AC147" s="397"/>
      <c r="AD147" s="397"/>
      <c r="AE147" s="397"/>
      <c r="AF147" s="197"/>
      <c r="AG147" s="90"/>
    </row>
    <row r="148" spans="2:33" x14ac:dyDescent="0.2">
      <c r="B148" s="86"/>
      <c r="C148" s="119"/>
      <c r="D148" s="95"/>
      <c r="E148" s="95"/>
      <c r="F148" s="120"/>
      <c r="G148" s="87"/>
      <c r="H148" s="87"/>
      <c r="I148" s="87"/>
      <c r="J148" s="87"/>
      <c r="K148" s="87"/>
      <c r="L148" s="87"/>
      <c r="M148" s="87"/>
      <c r="N148" s="87"/>
      <c r="O148" s="87"/>
      <c r="P148" s="87"/>
      <c r="Q148" s="87"/>
      <c r="R148" s="87"/>
      <c r="S148" s="87"/>
      <c r="T148" s="87"/>
      <c r="U148" s="87"/>
      <c r="V148" s="87"/>
      <c r="W148" s="87"/>
      <c r="X148" s="87"/>
      <c r="Y148" s="87"/>
      <c r="Z148" s="87"/>
      <c r="AA148" s="87"/>
      <c r="AB148" s="87"/>
      <c r="AC148" s="87"/>
      <c r="AD148" s="87"/>
      <c r="AE148" s="87"/>
      <c r="AF148" s="87"/>
      <c r="AG148" s="90"/>
    </row>
    <row r="149" spans="2:33" x14ac:dyDescent="0.2">
      <c r="B149" s="86"/>
      <c r="C149" s="236"/>
      <c r="D149" s="199"/>
      <c r="E149" s="199"/>
      <c r="F149" s="290"/>
      <c r="G149" s="157"/>
      <c r="H149" s="157"/>
      <c r="I149" s="157"/>
      <c r="J149" s="157"/>
      <c r="K149" s="157"/>
      <c r="L149" s="157"/>
      <c r="M149" s="157"/>
      <c r="N149" s="157"/>
      <c r="O149" s="157"/>
      <c r="P149" s="157"/>
      <c r="Q149" s="157"/>
      <c r="R149" s="157"/>
      <c r="S149" s="157"/>
      <c r="T149" s="157"/>
      <c r="U149" s="157"/>
      <c r="V149" s="157"/>
      <c r="W149" s="157"/>
      <c r="X149" s="157"/>
      <c r="Y149" s="157"/>
      <c r="Z149" s="157"/>
      <c r="AA149" s="157"/>
      <c r="AB149" s="157"/>
      <c r="AC149" s="157"/>
      <c r="AD149" s="157"/>
      <c r="AE149" s="157"/>
      <c r="AF149" s="201"/>
      <c r="AG149" s="90"/>
    </row>
    <row r="150" spans="2:33" s="70" customFormat="1" x14ac:dyDescent="0.2">
      <c r="B150" s="97"/>
      <c r="C150" s="227"/>
      <c r="D150" s="268" t="s">
        <v>218</v>
      </c>
      <c r="E150" s="268"/>
      <c r="F150" s="232"/>
      <c r="G150" s="171"/>
      <c r="H150" s="171"/>
      <c r="I150" s="171"/>
      <c r="J150" s="171"/>
      <c r="K150" s="171"/>
      <c r="L150" s="171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229"/>
      <c r="AG150" s="99"/>
    </row>
    <row r="151" spans="2:33" x14ac:dyDescent="0.2">
      <c r="B151" s="86"/>
      <c r="C151" s="221"/>
      <c r="D151" s="178"/>
      <c r="E151" s="178"/>
      <c r="F151" s="222"/>
      <c r="G151" s="162"/>
      <c r="H151" s="162"/>
      <c r="I151" s="162"/>
      <c r="J151" s="162"/>
      <c r="K151" s="162"/>
      <c r="L151" s="162"/>
      <c r="M151" s="162"/>
      <c r="N151" s="162"/>
      <c r="O151" s="162"/>
      <c r="P151" s="162"/>
      <c r="Q151" s="162"/>
      <c r="R151" s="162"/>
      <c r="S151" s="162"/>
      <c r="T151" s="162"/>
      <c r="U151" s="162"/>
      <c r="V151" s="162"/>
      <c r="W151" s="162"/>
      <c r="X151" s="162"/>
      <c r="Y151" s="162"/>
      <c r="Z151" s="162"/>
      <c r="AA151" s="162"/>
      <c r="AB151" s="162"/>
      <c r="AC151" s="162"/>
      <c r="AD151" s="162"/>
      <c r="AE151" s="162"/>
      <c r="AF151" s="166"/>
      <c r="AG151" s="90"/>
    </row>
    <row r="152" spans="2:33" x14ac:dyDescent="0.2">
      <c r="B152" s="86"/>
      <c r="C152" s="221"/>
      <c r="D152" s="828"/>
      <c r="E152" s="829"/>
      <c r="F152" s="222"/>
      <c r="G152" s="435">
        <f>'1'!G158</f>
        <v>0</v>
      </c>
      <c r="H152" s="435">
        <f>'2'!G158</f>
        <v>0</v>
      </c>
      <c r="I152" s="435">
        <f>'3'!G158</f>
        <v>0</v>
      </c>
      <c r="J152" s="435">
        <f>'4'!G158</f>
        <v>0</v>
      </c>
      <c r="K152" s="435">
        <f>'5'!G158</f>
        <v>0</v>
      </c>
      <c r="L152" s="435">
        <f>'6'!G158</f>
        <v>0</v>
      </c>
      <c r="M152" s="435">
        <f>'7'!G158</f>
        <v>0</v>
      </c>
      <c r="N152" s="435">
        <f>'8'!G158</f>
        <v>0</v>
      </c>
      <c r="O152" s="435">
        <f>'9'!G158</f>
        <v>0</v>
      </c>
      <c r="P152" s="435">
        <f>'10'!G158</f>
        <v>0</v>
      </c>
      <c r="Q152" s="435">
        <f>'11'!G158</f>
        <v>0</v>
      </c>
      <c r="R152" s="435">
        <f>'12'!G158</f>
        <v>0</v>
      </c>
      <c r="S152" s="435">
        <f>'13'!G158</f>
        <v>0</v>
      </c>
      <c r="T152" s="435">
        <f>'14'!G158</f>
        <v>0</v>
      </c>
      <c r="U152" s="435">
        <f>'15'!G158</f>
        <v>0</v>
      </c>
      <c r="V152" s="435">
        <f>'16'!G158</f>
        <v>0</v>
      </c>
      <c r="W152" s="435">
        <f>'17'!G158</f>
        <v>0</v>
      </c>
      <c r="X152" s="435">
        <f>'18'!G158</f>
        <v>0</v>
      </c>
      <c r="Y152" s="435">
        <f>'19'!G158</f>
        <v>0</v>
      </c>
      <c r="Z152" s="435">
        <f>'20'!G158</f>
        <v>0</v>
      </c>
      <c r="AA152" s="435">
        <f>'21'!G158</f>
        <v>0</v>
      </c>
      <c r="AB152" s="435">
        <f>'22'!G158</f>
        <v>0</v>
      </c>
      <c r="AC152" s="435">
        <f>'23'!G158</f>
        <v>0</v>
      </c>
      <c r="AD152" s="435">
        <f>'24'!G158</f>
        <v>0</v>
      </c>
      <c r="AE152" s="435">
        <f>'25'!G158</f>
        <v>0</v>
      </c>
      <c r="AF152" s="166"/>
      <c r="AG152" s="90"/>
    </row>
    <row r="153" spans="2:33" x14ac:dyDescent="0.2">
      <c r="B153" s="86"/>
      <c r="C153" s="221"/>
      <c r="D153" s="513"/>
      <c r="E153" s="514"/>
      <c r="F153" s="222"/>
      <c r="G153" s="435">
        <f>'1'!G159</f>
        <v>0</v>
      </c>
      <c r="H153" s="435">
        <f>'2'!G159</f>
        <v>0</v>
      </c>
      <c r="I153" s="435">
        <f>'3'!G159</f>
        <v>0</v>
      </c>
      <c r="J153" s="435">
        <f>'4'!G159</f>
        <v>0</v>
      </c>
      <c r="K153" s="435">
        <f>'5'!G159</f>
        <v>0</v>
      </c>
      <c r="L153" s="435">
        <f>'6'!G159</f>
        <v>0</v>
      </c>
      <c r="M153" s="435">
        <f>'7'!G159</f>
        <v>0</v>
      </c>
      <c r="N153" s="435">
        <f>'8'!G159</f>
        <v>0</v>
      </c>
      <c r="O153" s="435">
        <f>'9'!G159</f>
        <v>0</v>
      </c>
      <c r="P153" s="435">
        <f>'10'!G159</f>
        <v>0</v>
      </c>
      <c r="Q153" s="435">
        <f>'11'!G159</f>
        <v>0</v>
      </c>
      <c r="R153" s="435">
        <f>'12'!G159</f>
        <v>0</v>
      </c>
      <c r="S153" s="435">
        <f>'13'!G159</f>
        <v>0</v>
      </c>
      <c r="T153" s="435">
        <f>'14'!G159</f>
        <v>0</v>
      </c>
      <c r="U153" s="435">
        <f>'15'!G159</f>
        <v>0</v>
      </c>
      <c r="V153" s="435">
        <f>'16'!G159</f>
        <v>0</v>
      </c>
      <c r="W153" s="435">
        <f>'17'!G159</f>
        <v>0</v>
      </c>
      <c r="X153" s="435">
        <f>'18'!G159</f>
        <v>0</v>
      </c>
      <c r="Y153" s="435">
        <f>'19'!G159</f>
        <v>0</v>
      </c>
      <c r="Z153" s="435">
        <f>'20'!G159</f>
        <v>0</v>
      </c>
      <c r="AA153" s="435">
        <f>'21'!G159</f>
        <v>0</v>
      </c>
      <c r="AB153" s="435">
        <f>'22'!G159</f>
        <v>0</v>
      </c>
      <c r="AC153" s="435">
        <f>'23'!G159</f>
        <v>0</v>
      </c>
      <c r="AD153" s="435">
        <f>'24'!G159</f>
        <v>0</v>
      </c>
      <c r="AE153" s="435">
        <f>'25'!G159</f>
        <v>0</v>
      </c>
      <c r="AF153" s="166"/>
      <c r="AG153" s="90"/>
    </row>
    <row r="154" spans="2:33" x14ac:dyDescent="0.2">
      <c r="B154" s="86"/>
      <c r="C154" s="221"/>
      <c r="D154" s="513"/>
      <c r="E154" s="514"/>
      <c r="F154" s="222"/>
      <c r="G154" s="435">
        <f>'1'!G160</f>
        <v>0</v>
      </c>
      <c r="H154" s="435">
        <f>'2'!G160</f>
        <v>0</v>
      </c>
      <c r="I154" s="435">
        <f>'3'!G160</f>
        <v>0</v>
      </c>
      <c r="J154" s="435">
        <f>'4'!G160</f>
        <v>0</v>
      </c>
      <c r="K154" s="435">
        <f>'5'!G160</f>
        <v>0</v>
      </c>
      <c r="L154" s="435">
        <f>'6'!G160</f>
        <v>0</v>
      </c>
      <c r="M154" s="435">
        <f>'7'!G160</f>
        <v>0</v>
      </c>
      <c r="N154" s="435">
        <f>'8'!G160</f>
        <v>0</v>
      </c>
      <c r="O154" s="435">
        <f>'9'!G160</f>
        <v>0</v>
      </c>
      <c r="P154" s="435">
        <f>'10'!G160</f>
        <v>0</v>
      </c>
      <c r="Q154" s="435">
        <f>'11'!G160</f>
        <v>0</v>
      </c>
      <c r="R154" s="435">
        <f>'12'!G160</f>
        <v>0</v>
      </c>
      <c r="S154" s="435">
        <f>'13'!G160</f>
        <v>0</v>
      </c>
      <c r="T154" s="435">
        <f>'14'!G160</f>
        <v>0</v>
      </c>
      <c r="U154" s="435">
        <f>'15'!G160</f>
        <v>0</v>
      </c>
      <c r="V154" s="435">
        <f>'16'!G160</f>
        <v>0</v>
      </c>
      <c r="W154" s="435">
        <f>'17'!G160</f>
        <v>0</v>
      </c>
      <c r="X154" s="435">
        <f>'18'!G160</f>
        <v>0</v>
      </c>
      <c r="Y154" s="435">
        <f>'19'!G160</f>
        <v>0</v>
      </c>
      <c r="Z154" s="435">
        <f>'20'!G160</f>
        <v>0</v>
      </c>
      <c r="AA154" s="435">
        <f>'21'!G160</f>
        <v>0</v>
      </c>
      <c r="AB154" s="435">
        <f>'22'!G160</f>
        <v>0</v>
      </c>
      <c r="AC154" s="435">
        <f>'23'!G160</f>
        <v>0</v>
      </c>
      <c r="AD154" s="435">
        <f>'24'!G160</f>
        <v>0</v>
      </c>
      <c r="AE154" s="435">
        <f>'25'!G160</f>
        <v>0</v>
      </c>
      <c r="AF154" s="166"/>
      <c r="AG154" s="90"/>
    </row>
    <row r="155" spans="2:33" x14ac:dyDescent="0.2">
      <c r="B155" s="86"/>
      <c r="C155" s="221"/>
      <c r="D155" s="828"/>
      <c r="E155" s="829"/>
      <c r="F155" s="222"/>
      <c r="G155" s="435">
        <f>'1'!G161</f>
        <v>0</v>
      </c>
      <c r="H155" s="435">
        <f>'2'!G161</f>
        <v>0</v>
      </c>
      <c r="I155" s="435">
        <f>'3'!G161</f>
        <v>0</v>
      </c>
      <c r="J155" s="435">
        <f>'4'!G161</f>
        <v>0</v>
      </c>
      <c r="K155" s="435">
        <f>'5'!G161</f>
        <v>0</v>
      </c>
      <c r="L155" s="435">
        <f>'6'!G161</f>
        <v>0</v>
      </c>
      <c r="M155" s="435">
        <f>'7'!G161</f>
        <v>0</v>
      </c>
      <c r="N155" s="435">
        <f>'8'!G161</f>
        <v>0</v>
      </c>
      <c r="O155" s="435">
        <f>'9'!G161</f>
        <v>0</v>
      </c>
      <c r="P155" s="435">
        <f>'10'!G161</f>
        <v>0</v>
      </c>
      <c r="Q155" s="435">
        <f>'11'!G161</f>
        <v>0</v>
      </c>
      <c r="R155" s="435">
        <f>'12'!G161</f>
        <v>0</v>
      </c>
      <c r="S155" s="435">
        <f>'13'!G161</f>
        <v>0</v>
      </c>
      <c r="T155" s="435">
        <f>'14'!G161</f>
        <v>0</v>
      </c>
      <c r="U155" s="435">
        <f>'15'!G161</f>
        <v>0</v>
      </c>
      <c r="V155" s="435">
        <f>'16'!G161</f>
        <v>0</v>
      </c>
      <c r="W155" s="435">
        <f>'17'!G161</f>
        <v>0</v>
      </c>
      <c r="X155" s="435">
        <f>'18'!G161</f>
        <v>0</v>
      </c>
      <c r="Y155" s="435">
        <f>'19'!G161</f>
        <v>0</v>
      </c>
      <c r="Z155" s="435">
        <f>'20'!G161</f>
        <v>0</v>
      </c>
      <c r="AA155" s="435">
        <f>'21'!G161</f>
        <v>0</v>
      </c>
      <c r="AB155" s="435">
        <f>'22'!G161</f>
        <v>0</v>
      </c>
      <c r="AC155" s="435">
        <f>'23'!G161</f>
        <v>0</v>
      </c>
      <c r="AD155" s="435">
        <f>'24'!G161</f>
        <v>0</v>
      </c>
      <c r="AE155" s="435">
        <f>'25'!G161</f>
        <v>0</v>
      </c>
      <c r="AF155" s="166"/>
      <c r="AG155" s="90"/>
    </row>
    <row r="156" spans="2:33" x14ac:dyDescent="0.2">
      <c r="B156" s="86"/>
      <c r="C156" s="221"/>
      <c r="D156" s="828"/>
      <c r="E156" s="829"/>
      <c r="F156" s="222"/>
      <c r="G156" s="435">
        <f>'1'!G162</f>
        <v>0</v>
      </c>
      <c r="H156" s="435">
        <f>'2'!G162</f>
        <v>0</v>
      </c>
      <c r="I156" s="435">
        <f>'3'!G162</f>
        <v>0</v>
      </c>
      <c r="J156" s="435">
        <f>'4'!G162</f>
        <v>0</v>
      </c>
      <c r="K156" s="435">
        <f>'5'!G162</f>
        <v>0</v>
      </c>
      <c r="L156" s="435">
        <f>'6'!G162</f>
        <v>0</v>
      </c>
      <c r="M156" s="435">
        <f>'7'!G162</f>
        <v>0</v>
      </c>
      <c r="N156" s="435">
        <f>'8'!G162</f>
        <v>0</v>
      </c>
      <c r="O156" s="435">
        <f>'9'!G162</f>
        <v>0</v>
      </c>
      <c r="P156" s="435">
        <f>'10'!G162</f>
        <v>0</v>
      </c>
      <c r="Q156" s="435">
        <f>'11'!G162</f>
        <v>0</v>
      </c>
      <c r="R156" s="435">
        <f>'12'!G162</f>
        <v>0</v>
      </c>
      <c r="S156" s="435">
        <f>'13'!G162</f>
        <v>0</v>
      </c>
      <c r="T156" s="435">
        <f>'14'!G162</f>
        <v>0</v>
      </c>
      <c r="U156" s="435">
        <f>'15'!G162</f>
        <v>0</v>
      </c>
      <c r="V156" s="435">
        <f>'16'!G162</f>
        <v>0</v>
      </c>
      <c r="W156" s="435">
        <f>'17'!G162</f>
        <v>0</v>
      </c>
      <c r="X156" s="435">
        <f>'18'!G162</f>
        <v>0</v>
      </c>
      <c r="Y156" s="435">
        <f>'19'!G162</f>
        <v>0</v>
      </c>
      <c r="Z156" s="435">
        <f>'20'!G162</f>
        <v>0</v>
      </c>
      <c r="AA156" s="435">
        <f>'21'!G162</f>
        <v>0</v>
      </c>
      <c r="AB156" s="435">
        <f>'22'!G162</f>
        <v>0</v>
      </c>
      <c r="AC156" s="435">
        <f>'23'!G162</f>
        <v>0</v>
      </c>
      <c r="AD156" s="435">
        <f>'24'!G162</f>
        <v>0</v>
      </c>
      <c r="AE156" s="435">
        <f>'25'!G162</f>
        <v>0</v>
      </c>
      <c r="AF156" s="166"/>
      <c r="AG156" s="90"/>
    </row>
    <row r="157" spans="2:33" x14ac:dyDescent="0.2">
      <c r="B157" s="86"/>
      <c r="C157" s="221"/>
      <c r="D157" s="161"/>
      <c r="E157" s="161"/>
      <c r="F157" s="222"/>
      <c r="G157" s="162"/>
      <c r="H157" s="162"/>
      <c r="I157" s="162"/>
      <c r="J157" s="162"/>
      <c r="K157" s="162"/>
      <c r="L157" s="162"/>
      <c r="M157" s="162"/>
      <c r="N157" s="162"/>
      <c r="O157" s="162"/>
      <c r="P157" s="162"/>
      <c r="Q157" s="162"/>
      <c r="R157" s="162"/>
      <c r="S157" s="162"/>
      <c r="T157" s="162"/>
      <c r="U157" s="162"/>
      <c r="V157" s="162"/>
      <c r="W157" s="162"/>
      <c r="X157" s="162"/>
      <c r="Y157" s="162"/>
      <c r="Z157" s="162"/>
      <c r="AA157" s="162"/>
      <c r="AB157" s="162"/>
      <c r="AC157" s="162"/>
      <c r="AD157" s="162"/>
      <c r="AE157" s="162"/>
      <c r="AF157" s="166"/>
      <c r="AG157" s="90"/>
    </row>
    <row r="158" spans="2:33" x14ac:dyDescent="0.2">
      <c r="B158" s="86"/>
      <c r="C158" s="221"/>
      <c r="D158" s="175" t="s">
        <v>171</v>
      </c>
      <c r="E158" s="175"/>
      <c r="F158" s="231"/>
      <c r="G158" s="321">
        <f>SUM(G152:G156)</f>
        <v>0</v>
      </c>
      <c r="H158" s="321">
        <f t="shared" ref="H158:AE158" si="26">SUM(H152:H156)</f>
        <v>0</v>
      </c>
      <c r="I158" s="321">
        <f t="shared" si="26"/>
        <v>0</v>
      </c>
      <c r="J158" s="321">
        <f t="shared" si="26"/>
        <v>0</v>
      </c>
      <c r="K158" s="321">
        <f t="shared" si="26"/>
        <v>0</v>
      </c>
      <c r="L158" s="321">
        <f t="shared" si="26"/>
        <v>0</v>
      </c>
      <c r="M158" s="321">
        <f t="shared" si="26"/>
        <v>0</v>
      </c>
      <c r="N158" s="321">
        <f t="shared" si="26"/>
        <v>0</v>
      </c>
      <c r="O158" s="321">
        <f t="shared" si="26"/>
        <v>0</v>
      </c>
      <c r="P158" s="321">
        <f t="shared" si="26"/>
        <v>0</v>
      </c>
      <c r="Q158" s="321">
        <f t="shared" si="26"/>
        <v>0</v>
      </c>
      <c r="R158" s="321">
        <f t="shared" si="26"/>
        <v>0</v>
      </c>
      <c r="S158" s="321">
        <f t="shared" si="26"/>
        <v>0</v>
      </c>
      <c r="T158" s="321">
        <f t="shared" si="26"/>
        <v>0</v>
      </c>
      <c r="U158" s="321">
        <f t="shared" si="26"/>
        <v>0</v>
      </c>
      <c r="V158" s="321">
        <f t="shared" si="26"/>
        <v>0</v>
      </c>
      <c r="W158" s="321">
        <f t="shared" si="26"/>
        <v>0</v>
      </c>
      <c r="X158" s="321">
        <f t="shared" si="26"/>
        <v>0</v>
      </c>
      <c r="Y158" s="321">
        <f t="shared" si="26"/>
        <v>0</v>
      </c>
      <c r="Z158" s="321">
        <f t="shared" si="26"/>
        <v>0</v>
      </c>
      <c r="AA158" s="321">
        <f t="shared" si="26"/>
        <v>0</v>
      </c>
      <c r="AB158" s="321">
        <f t="shared" si="26"/>
        <v>0</v>
      </c>
      <c r="AC158" s="321">
        <f t="shared" si="26"/>
        <v>0</v>
      </c>
      <c r="AD158" s="321">
        <f t="shared" si="26"/>
        <v>0</v>
      </c>
      <c r="AE158" s="321">
        <f t="shared" si="26"/>
        <v>0</v>
      </c>
      <c r="AF158" s="166"/>
      <c r="AG158" s="90"/>
    </row>
    <row r="159" spans="2:33" x14ac:dyDescent="0.2">
      <c r="B159" s="86"/>
      <c r="C159" s="234"/>
      <c r="D159" s="399"/>
      <c r="E159" s="398"/>
      <c r="F159" s="401"/>
      <c r="G159" s="397"/>
      <c r="H159" s="397"/>
      <c r="I159" s="397"/>
      <c r="J159" s="397"/>
      <c r="K159" s="397"/>
      <c r="L159" s="397"/>
      <c r="M159" s="397"/>
      <c r="N159" s="397"/>
      <c r="O159" s="397"/>
      <c r="P159" s="397"/>
      <c r="Q159" s="397"/>
      <c r="R159" s="397"/>
      <c r="S159" s="397"/>
      <c r="T159" s="397"/>
      <c r="U159" s="397"/>
      <c r="V159" s="397"/>
      <c r="W159" s="397"/>
      <c r="X159" s="397"/>
      <c r="Y159" s="397"/>
      <c r="Z159" s="397"/>
      <c r="AA159" s="397"/>
      <c r="AB159" s="397"/>
      <c r="AC159" s="397"/>
      <c r="AD159" s="397"/>
      <c r="AE159" s="397"/>
      <c r="AF159" s="197"/>
      <c r="AG159" s="90"/>
    </row>
    <row r="160" spans="2:33" x14ac:dyDescent="0.2">
      <c r="B160" s="86"/>
      <c r="C160" s="109"/>
      <c r="D160" s="100"/>
      <c r="E160" s="100"/>
      <c r="F160" s="121"/>
      <c r="G160" s="87"/>
      <c r="H160" s="87"/>
      <c r="I160" s="87"/>
      <c r="J160" s="87"/>
      <c r="K160" s="87"/>
      <c r="L160" s="87"/>
      <c r="M160" s="87"/>
      <c r="N160" s="87"/>
      <c r="O160" s="87"/>
      <c r="P160" s="87"/>
      <c r="Q160" s="87"/>
      <c r="R160" s="87"/>
      <c r="S160" s="87"/>
      <c r="T160" s="87"/>
      <c r="U160" s="87"/>
      <c r="V160" s="87"/>
      <c r="W160" s="87"/>
      <c r="X160" s="87"/>
      <c r="Y160" s="87"/>
      <c r="Z160" s="87"/>
      <c r="AA160" s="87"/>
      <c r="AB160" s="87"/>
      <c r="AC160" s="87"/>
      <c r="AD160" s="87"/>
      <c r="AE160" s="87"/>
      <c r="AF160" s="87"/>
      <c r="AG160" s="90"/>
    </row>
    <row r="161" spans="2:33" x14ac:dyDescent="0.2">
      <c r="B161" s="111"/>
      <c r="C161" s="112"/>
      <c r="D161" s="123"/>
      <c r="E161" s="123"/>
      <c r="F161" s="112"/>
      <c r="G161" s="112"/>
      <c r="H161" s="112"/>
      <c r="I161" s="112"/>
      <c r="J161" s="112"/>
      <c r="K161" s="112"/>
      <c r="L161" s="112"/>
      <c r="M161" s="112"/>
      <c r="N161" s="112"/>
      <c r="O161" s="112"/>
      <c r="P161" s="112"/>
      <c r="Q161" s="112"/>
      <c r="R161" s="112"/>
      <c r="S161" s="112"/>
      <c r="T161" s="112"/>
      <c r="U161" s="112"/>
      <c r="V161" s="112"/>
      <c r="W161" s="112"/>
      <c r="X161" s="112"/>
      <c r="Y161" s="112"/>
      <c r="Z161" s="112"/>
      <c r="AA161" s="112"/>
      <c r="AB161" s="112"/>
      <c r="AC161" s="112"/>
      <c r="AD161" s="112"/>
      <c r="AE161" s="112"/>
      <c r="AF161" s="113" t="s">
        <v>186</v>
      </c>
      <c r="AG161" s="114"/>
    </row>
    <row r="162" spans="2:33" x14ac:dyDescent="0.2">
      <c r="B162" s="81"/>
      <c r="C162" s="124"/>
      <c r="D162" s="125"/>
      <c r="E162" s="125"/>
      <c r="F162" s="124"/>
      <c r="G162" s="124"/>
      <c r="H162" s="124"/>
      <c r="I162" s="124"/>
      <c r="J162" s="124"/>
      <c r="K162" s="124"/>
      <c r="L162" s="124"/>
      <c r="M162" s="124"/>
      <c r="N162" s="124"/>
      <c r="O162" s="124"/>
      <c r="P162" s="124"/>
      <c r="Q162" s="124"/>
      <c r="R162" s="124"/>
      <c r="S162" s="124"/>
      <c r="T162" s="124"/>
      <c r="U162" s="124"/>
      <c r="V162" s="124"/>
      <c r="W162" s="124"/>
      <c r="X162" s="124"/>
      <c r="Y162" s="124"/>
      <c r="Z162" s="124"/>
      <c r="AA162" s="124"/>
      <c r="AB162" s="124"/>
      <c r="AC162" s="124"/>
      <c r="AD162" s="124"/>
      <c r="AE162" s="124"/>
      <c r="AF162" s="124"/>
      <c r="AG162" s="85"/>
    </row>
    <row r="163" spans="2:33" x14ac:dyDescent="0.2">
      <c r="B163" s="86"/>
      <c r="C163" s="98"/>
      <c r="D163" s="122"/>
      <c r="E163" s="122"/>
      <c r="F163" s="98"/>
      <c r="G163" s="98"/>
      <c r="H163" s="98"/>
      <c r="I163" s="98"/>
      <c r="J163" s="98"/>
      <c r="K163" s="98"/>
      <c r="L163" s="98"/>
      <c r="M163" s="98"/>
      <c r="N163" s="98"/>
      <c r="O163" s="98"/>
      <c r="P163" s="98"/>
      <c r="Q163" s="98"/>
      <c r="R163" s="98"/>
      <c r="S163" s="98"/>
      <c r="T163" s="98"/>
      <c r="U163" s="98"/>
      <c r="V163" s="98"/>
      <c r="W163" s="98"/>
      <c r="X163" s="98"/>
      <c r="Y163" s="98"/>
      <c r="Z163" s="98"/>
      <c r="AA163" s="98"/>
      <c r="AB163" s="98"/>
      <c r="AC163" s="98"/>
      <c r="AD163" s="98"/>
      <c r="AE163" s="98"/>
      <c r="AF163" s="98"/>
      <c r="AG163" s="90"/>
    </row>
    <row r="164" spans="2:33" x14ac:dyDescent="0.2">
      <c r="B164" s="86"/>
      <c r="C164" s="98"/>
      <c r="D164" s="126"/>
      <c r="E164" s="151" t="s">
        <v>258</v>
      </c>
      <c r="F164" s="98"/>
      <c r="G164" s="155" t="str">
        <f>G79</f>
        <v>11AA</v>
      </c>
      <c r="H164" s="155" t="e">
        <f>H79</f>
        <v>#REF!</v>
      </c>
      <c r="I164" s="155" t="e">
        <f>I79</f>
        <v>#REF!</v>
      </c>
      <c r="J164" s="155" t="e">
        <f t="shared" ref="J164:AE164" si="27">J79</f>
        <v>#REF!</v>
      </c>
      <c r="K164" s="155" t="e">
        <f t="shared" si="27"/>
        <v>#REF!</v>
      </c>
      <c r="L164" s="155" t="e">
        <f t="shared" si="27"/>
        <v>#REF!</v>
      </c>
      <c r="M164" s="155" t="e">
        <f t="shared" si="27"/>
        <v>#REF!</v>
      </c>
      <c r="N164" s="155" t="e">
        <f t="shared" si="27"/>
        <v>#REF!</v>
      </c>
      <c r="O164" s="155" t="e">
        <f t="shared" si="27"/>
        <v>#REF!</v>
      </c>
      <c r="P164" s="155" t="e">
        <f t="shared" si="27"/>
        <v>#REF!</v>
      </c>
      <c r="Q164" s="155" t="e">
        <f t="shared" si="27"/>
        <v>#REF!</v>
      </c>
      <c r="R164" s="155" t="e">
        <f t="shared" si="27"/>
        <v>#REF!</v>
      </c>
      <c r="S164" s="155" t="e">
        <f t="shared" si="27"/>
        <v>#REF!</v>
      </c>
      <c r="T164" s="155" t="e">
        <f t="shared" si="27"/>
        <v>#REF!</v>
      </c>
      <c r="U164" s="155" t="e">
        <f t="shared" si="27"/>
        <v>#REF!</v>
      </c>
      <c r="V164" s="155" t="e">
        <f t="shared" si="27"/>
        <v>#REF!</v>
      </c>
      <c r="W164" s="155" t="e">
        <f t="shared" si="27"/>
        <v>#REF!</v>
      </c>
      <c r="X164" s="155" t="e">
        <f t="shared" si="27"/>
        <v>#REF!</v>
      </c>
      <c r="Y164" s="155" t="e">
        <f t="shared" si="27"/>
        <v>#REF!</v>
      </c>
      <c r="Z164" s="155" t="e">
        <f t="shared" si="27"/>
        <v>#REF!</v>
      </c>
      <c r="AA164" s="155" t="e">
        <f t="shared" si="27"/>
        <v>#REF!</v>
      </c>
      <c r="AB164" s="155" t="e">
        <f t="shared" si="27"/>
        <v>#REF!</v>
      </c>
      <c r="AC164" s="155" t="e">
        <f t="shared" si="27"/>
        <v>#REF!</v>
      </c>
      <c r="AD164" s="155" t="e">
        <f t="shared" si="27"/>
        <v>#REF!</v>
      </c>
      <c r="AE164" s="155" t="e">
        <f t="shared" si="27"/>
        <v>#REF!</v>
      </c>
      <c r="AF164" s="98"/>
      <c r="AG164" s="90"/>
    </row>
    <row r="165" spans="2:33" x14ac:dyDescent="0.2">
      <c r="B165" s="86"/>
      <c r="C165" s="98"/>
      <c r="D165" s="122"/>
      <c r="E165" s="122"/>
      <c r="F165" s="98"/>
      <c r="G165" s="98"/>
      <c r="H165" s="98"/>
      <c r="I165" s="155"/>
      <c r="J165" s="155"/>
      <c r="K165" s="155"/>
      <c r="L165" s="155"/>
      <c r="M165" s="155"/>
      <c r="N165" s="155"/>
      <c r="O165" s="155"/>
      <c r="P165" s="155"/>
      <c r="Q165" s="155"/>
      <c r="R165" s="155"/>
      <c r="S165" s="155"/>
      <c r="T165" s="155"/>
      <c r="U165" s="155"/>
      <c r="V165" s="155"/>
      <c r="W165" s="155"/>
      <c r="X165" s="155"/>
      <c r="Y165" s="155"/>
      <c r="Z165" s="155"/>
      <c r="AA165" s="155"/>
      <c r="AB165" s="155"/>
      <c r="AC165" s="155"/>
      <c r="AD165" s="155"/>
      <c r="AE165" s="155"/>
      <c r="AF165" s="98"/>
      <c r="AG165" s="90"/>
    </row>
    <row r="166" spans="2:33" x14ac:dyDescent="0.2">
      <c r="B166" s="86"/>
      <c r="C166" s="236"/>
      <c r="D166" s="199"/>
      <c r="E166" s="199"/>
      <c r="F166" s="237"/>
      <c r="G166" s="157"/>
      <c r="H166" s="157"/>
      <c r="I166" s="201"/>
      <c r="J166" s="201"/>
      <c r="K166" s="201"/>
      <c r="L166" s="201"/>
      <c r="M166" s="201"/>
      <c r="N166" s="201"/>
      <c r="O166" s="201"/>
      <c r="P166" s="201"/>
      <c r="Q166" s="201"/>
      <c r="R166" s="201"/>
      <c r="S166" s="201"/>
      <c r="T166" s="201"/>
      <c r="U166" s="201"/>
      <c r="V166" s="201"/>
      <c r="W166" s="201"/>
      <c r="X166" s="201"/>
      <c r="Y166" s="201"/>
      <c r="Z166" s="201"/>
      <c r="AA166" s="201"/>
      <c r="AB166" s="201"/>
      <c r="AC166" s="201"/>
      <c r="AD166" s="201"/>
      <c r="AE166" s="201"/>
      <c r="AF166" s="201"/>
      <c r="AG166" s="90"/>
    </row>
    <row r="167" spans="2:33" x14ac:dyDescent="0.2">
      <c r="B167" s="86"/>
      <c r="C167" s="221"/>
      <c r="D167" s="268" t="s">
        <v>214</v>
      </c>
      <c r="E167" s="268"/>
      <c r="F167" s="219"/>
      <c r="G167" s="162"/>
      <c r="H167" s="162"/>
      <c r="I167" s="166"/>
      <c r="J167" s="166"/>
      <c r="K167" s="166"/>
      <c r="L167" s="166"/>
      <c r="M167" s="166"/>
      <c r="N167" s="166"/>
      <c r="O167" s="166"/>
      <c r="P167" s="166"/>
      <c r="Q167" s="166"/>
      <c r="R167" s="166"/>
      <c r="S167" s="166"/>
      <c r="T167" s="166"/>
      <c r="U167" s="166"/>
      <c r="V167" s="166"/>
      <c r="W167" s="166"/>
      <c r="X167" s="166"/>
      <c r="Y167" s="166"/>
      <c r="Z167" s="166"/>
      <c r="AA167" s="166"/>
      <c r="AB167" s="166"/>
      <c r="AC167" s="166"/>
      <c r="AD167" s="166"/>
      <c r="AE167" s="166"/>
      <c r="AF167" s="166"/>
      <c r="AG167" s="90"/>
    </row>
    <row r="168" spans="2:33" x14ac:dyDescent="0.2">
      <c r="B168" s="86"/>
      <c r="C168" s="221"/>
      <c r="D168" s="161"/>
      <c r="E168" s="161"/>
      <c r="F168" s="219"/>
      <c r="G168" s="162"/>
      <c r="H168" s="162"/>
      <c r="I168" s="166"/>
      <c r="J168" s="166"/>
      <c r="K168" s="166"/>
      <c r="L168" s="166"/>
      <c r="M168" s="166"/>
      <c r="N168" s="166"/>
      <c r="O168" s="166"/>
      <c r="P168" s="166"/>
      <c r="Q168" s="166"/>
      <c r="R168" s="166"/>
      <c r="S168" s="166"/>
      <c r="T168" s="166"/>
      <c r="U168" s="166"/>
      <c r="V168" s="166"/>
      <c r="W168" s="166"/>
      <c r="X168" s="166"/>
      <c r="Y168" s="166"/>
      <c r="Z168" s="166"/>
      <c r="AA168" s="166"/>
      <c r="AB168" s="166"/>
      <c r="AC168" s="166"/>
      <c r="AD168" s="166"/>
      <c r="AE168" s="166"/>
      <c r="AF168" s="166"/>
      <c r="AG168" s="90"/>
    </row>
    <row r="169" spans="2:33" x14ac:dyDescent="0.2">
      <c r="B169" s="86"/>
      <c r="C169" s="221"/>
      <c r="D169" s="178" t="s">
        <v>173</v>
      </c>
      <c r="E169" s="178"/>
      <c r="F169" s="219"/>
      <c r="G169" s="162"/>
      <c r="H169" s="162"/>
      <c r="I169" s="166"/>
      <c r="J169" s="166"/>
      <c r="K169" s="166"/>
      <c r="L169" s="166"/>
      <c r="M169" s="166"/>
      <c r="N169" s="166"/>
      <c r="O169" s="166"/>
      <c r="P169" s="166"/>
      <c r="Q169" s="166"/>
      <c r="R169" s="166"/>
      <c r="S169" s="166"/>
      <c r="T169" s="166"/>
      <c r="U169" s="166"/>
      <c r="V169" s="166"/>
      <c r="W169" s="166"/>
      <c r="X169" s="166"/>
      <c r="Y169" s="166"/>
      <c r="Z169" s="166"/>
      <c r="AA169" s="166"/>
      <c r="AB169" s="166"/>
      <c r="AC169" s="166"/>
      <c r="AD169" s="166"/>
      <c r="AE169" s="166"/>
      <c r="AF169" s="166"/>
      <c r="AG169" s="90"/>
    </row>
    <row r="170" spans="2:33" x14ac:dyDescent="0.2">
      <c r="B170" s="86"/>
      <c r="C170" s="221"/>
      <c r="D170" s="238" t="s">
        <v>174</v>
      </c>
      <c r="E170" s="238"/>
      <c r="F170" s="239"/>
      <c r="G170" s="435">
        <f>'1'!G177</f>
        <v>0</v>
      </c>
      <c r="H170" s="435">
        <f>'2'!G177</f>
        <v>0</v>
      </c>
      <c r="I170" s="435">
        <f>'3'!G177</f>
        <v>0</v>
      </c>
      <c r="J170" s="435">
        <f>'4'!G177</f>
        <v>0</v>
      </c>
      <c r="K170" s="435">
        <f>'5'!G177</f>
        <v>0</v>
      </c>
      <c r="L170" s="435">
        <f>'6'!G177</f>
        <v>0</v>
      </c>
      <c r="M170" s="435">
        <f>'7'!G177</f>
        <v>0</v>
      </c>
      <c r="N170" s="435">
        <f>'8'!G177</f>
        <v>0</v>
      </c>
      <c r="O170" s="435">
        <f>'9'!G177</f>
        <v>0</v>
      </c>
      <c r="P170" s="435">
        <f>'10'!G177</f>
        <v>0</v>
      </c>
      <c r="Q170" s="435">
        <f>'11'!G177</f>
        <v>0</v>
      </c>
      <c r="R170" s="435">
        <f>'12'!G177</f>
        <v>0</v>
      </c>
      <c r="S170" s="435">
        <f>'13'!G177</f>
        <v>0</v>
      </c>
      <c r="T170" s="435">
        <f>'14'!G177</f>
        <v>0</v>
      </c>
      <c r="U170" s="435">
        <f>'15'!G177</f>
        <v>0</v>
      </c>
      <c r="V170" s="435">
        <f>'16'!G177</f>
        <v>0</v>
      </c>
      <c r="W170" s="435">
        <f>'17'!G177</f>
        <v>0</v>
      </c>
      <c r="X170" s="435">
        <f>'18'!G177</f>
        <v>0</v>
      </c>
      <c r="Y170" s="435">
        <f>'19'!G177</f>
        <v>0</v>
      </c>
      <c r="Z170" s="435">
        <f>'20'!G177</f>
        <v>0</v>
      </c>
      <c r="AA170" s="435">
        <f>'21'!G177</f>
        <v>0</v>
      </c>
      <c r="AB170" s="435">
        <f>'22'!G177</f>
        <v>0</v>
      </c>
      <c r="AC170" s="435">
        <f>'23'!G177</f>
        <v>0</v>
      </c>
      <c r="AD170" s="435">
        <f>'24'!G177</f>
        <v>0</v>
      </c>
      <c r="AE170" s="435">
        <f>'25'!G177</f>
        <v>0</v>
      </c>
      <c r="AF170" s="166"/>
      <c r="AG170" s="90"/>
    </row>
    <row r="171" spans="2:33" x14ac:dyDescent="0.2">
      <c r="B171" s="86"/>
      <c r="C171" s="221"/>
      <c r="D171" s="238" t="s">
        <v>175</v>
      </c>
      <c r="E171" s="238"/>
      <c r="F171" s="239"/>
      <c r="G171" s="435">
        <f>'1'!G178</f>
        <v>0</v>
      </c>
      <c r="H171" s="435">
        <f>'2'!G178</f>
        <v>0</v>
      </c>
      <c r="I171" s="435">
        <f>'3'!G178</f>
        <v>0</v>
      </c>
      <c r="J171" s="435">
        <f>'4'!G178</f>
        <v>0</v>
      </c>
      <c r="K171" s="435">
        <f>'5'!G178</f>
        <v>0</v>
      </c>
      <c r="L171" s="435">
        <f>'6'!G178</f>
        <v>0</v>
      </c>
      <c r="M171" s="435">
        <f>'7'!G178</f>
        <v>0</v>
      </c>
      <c r="N171" s="435">
        <f>'8'!G178</f>
        <v>0</v>
      </c>
      <c r="O171" s="435">
        <f>'9'!G178</f>
        <v>0</v>
      </c>
      <c r="P171" s="435">
        <f>'10'!G178</f>
        <v>0</v>
      </c>
      <c r="Q171" s="435">
        <f>'11'!G178</f>
        <v>0</v>
      </c>
      <c r="R171" s="435">
        <f>'12'!G178</f>
        <v>0</v>
      </c>
      <c r="S171" s="435">
        <f>'13'!G178</f>
        <v>0</v>
      </c>
      <c r="T171" s="435">
        <f>'14'!G178</f>
        <v>0</v>
      </c>
      <c r="U171" s="435">
        <f>'15'!G178</f>
        <v>0</v>
      </c>
      <c r="V171" s="435">
        <f>'16'!G178</f>
        <v>0</v>
      </c>
      <c r="W171" s="435">
        <f>'17'!G178</f>
        <v>0</v>
      </c>
      <c r="X171" s="435">
        <f>'18'!G178</f>
        <v>0</v>
      </c>
      <c r="Y171" s="435">
        <f>'19'!G178</f>
        <v>0</v>
      </c>
      <c r="Z171" s="435">
        <f>'20'!G178</f>
        <v>0</v>
      </c>
      <c r="AA171" s="435">
        <f>'21'!G178</f>
        <v>0</v>
      </c>
      <c r="AB171" s="435">
        <f>'22'!G178</f>
        <v>0</v>
      </c>
      <c r="AC171" s="435">
        <f>'23'!G178</f>
        <v>0</v>
      </c>
      <c r="AD171" s="435">
        <f>'24'!G178</f>
        <v>0</v>
      </c>
      <c r="AE171" s="435">
        <f>'25'!G178</f>
        <v>0</v>
      </c>
      <c r="AF171" s="166"/>
      <c r="AG171" s="90"/>
    </row>
    <row r="172" spans="2:33" x14ac:dyDescent="0.2">
      <c r="B172" s="86"/>
      <c r="C172" s="221"/>
      <c r="D172" s="238" t="s">
        <v>176</v>
      </c>
      <c r="E172" s="238"/>
      <c r="F172" s="239"/>
      <c r="G172" s="435">
        <f>'1'!G179</f>
        <v>0</v>
      </c>
      <c r="H172" s="435">
        <f>'2'!G179</f>
        <v>0</v>
      </c>
      <c r="I172" s="435">
        <f>'3'!G179</f>
        <v>0</v>
      </c>
      <c r="J172" s="435">
        <f>'4'!G179</f>
        <v>0</v>
      </c>
      <c r="K172" s="435">
        <f>'5'!G179</f>
        <v>0</v>
      </c>
      <c r="L172" s="435">
        <f>'6'!G179</f>
        <v>0</v>
      </c>
      <c r="M172" s="435">
        <f>'7'!G179</f>
        <v>0</v>
      </c>
      <c r="N172" s="435">
        <f>'8'!G179</f>
        <v>0</v>
      </c>
      <c r="O172" s="435">
        <f>'9'!G179</f>
        <v>0</v>
      </c>
      <c r="P172" s="435">
        <f>'10'!G179</f>
        <v>0</v>
      </c>
      <c r="Q172" s="435">
        <f>'11'!G179</f>
        <v>0</v>
      </c>
      <c r="R172" s="435">
        <f>'12'!G179</f>
        <v>0</v>
      </c>
      <c r="S172" s="435">
        <f>'13'!G179</f>
        <v>0</v>
      </c>
      <c r="T172" s="435">
        <f>'14'!G179</f>
        <v>0</v>
      </c>
      <c r="U172" s="435">
        <f>'15'!G179</f>
        <v>0</v>
      </c>
      <c r="V172" s="435">
        <f>'16'!G179</f>
        <v>0</v>
      </c>
      <c r="W172" s="435">
        <f>'17'!G179</f>
        <v>0</v>
      </c>
      <c r="X172" s="435">
        <f>'18'!G179</f>
        <v>0</v>
      </c>
      <c r="Y172" s="435">
        <f>'19'!G179</f>
        <v>0</v>
      </c>
      <c r="Z172" s="435">
        <f>'20'!G179</f>
        <v>0</v>
      </c>
      <c r="AA172" s="435">
        <f>'21'!G179</f>
        <v>0</v>
      </c>
      <c r="AB172" s="435">
        <f>'22'!G179</f>
        <v>0</v>
      </c>
      <c r="AC172" s="435">
        <f>'23'!G179</f>
        <v>0</v>
      </c>
      <c r="AD172" s="435">
        <f>'24'!G179</f>
        <v>0</v>
      </c>
      <c r="AE172" s="435">
        <f>'25'!G179</f>
        <v>0</v>
      </c>
      <c r="AF172" s="166"/>
      <c r="AG172" s="90"/>
    </row>
    <row r="173" spans="2:33" s="75" customFormat="1" x14ac:dyDescent="0.2">
      <c r="B173" s="104"/>
      <c r="C173" s="233"/>
      <c r="D173" s="240"/>
      <c r="E173" s="240"/>
      <c r="F173" s="239"/>
      <c r="G173" s="323">
        <f>SUM(G170:G172)</f>
        <v>0</v>
      </c>
      <c r="H173" s="323">
        <f t="shared" ref="H173:AE173" si="28">SUM(H170:H172)</f>
        <v>0</v>
      </c>
      <c r="I173" s="323">
        <f t="shared" si="28"/>
        <v>0</v>
      </c>
      <c r="J173" s="323">
        <f t="shared" si="28"/>
        <v>0</v>
      </c>
      <c r="K173" s="323">
        <f t="shared" si="28"/>
        <v>0</v>
      </c>
      <c r="L173" s="323">
        <f t="shared" si="28"/>
        <v>0</v>
      </c>
      <c r="M173" s="323">
        <f t="shared" si="28"/>
        <v>0</v>
      </c>
      <c r="N173" s="323">
        <f t="shared" si="28"/>
        <v>0</v>
      </c>
      <c r="O173" s="323">
        <f t="shared" si="28"/>
        <v>0</v>
      </c>
      <c r="P173" s="323">
        <f t="shared" si="28"/>
        <v>0</v>
      </c>
      <c r="Q173" s="323">
        <f t="shared" si="28"/>
        <v>0</v>
      </c>
      <c r="R173" s="323">
        <f t="shared" si="28"/>
        <v>0</v>
      </c>
      <c r="S173" s="323">
        <f t="shared" si="28"/>
        <v>0</v>
      </c>
      <c r="T173" s="323">
        <f t="shared" si="28"/>
        <v>0</v>
      </c>
      <c r="U173" s="323">
        <f t="shared" si="28"/>
        <v>0</v>
      </c>
      <c r="V173" s="323">
        <f t="shared" si="28"/>
        <v>0</v>
      </c>
      <c r="W173" s="323">
        <f t="shared" si="28"/>
        <v>0</v>
      </c>
      <c r="X173" s="323">
        <f t="shared" si="28"/>
        <v>0</v>
      </c>
      <c r="Y173" s="323">
        <f t="shared" si="28"/>
        <v>0</v>
      </c>
      <c r="Z173" s="323">
        <f t="shared" si="28"/>
        <v>0</v>
      </c>
      <c r="AA173" s="323">
        <f t="shared" si="28"/>
        <v>0</v>
      </c>
      <c r="AB173" s="323">
        <f t="shared" si="28"/>
        <v>0</v>
      </c>
      <c r="AC173" s="323">
        <f t="shared" si="28"/>
        <v>0</v>
      </c>
      <c r="AD173" s="323">
        <f t="shared" si="28"/>
        <v>0</v>
      </c>
      <c r="AE173" s="323">
        <f t="shared" si="28"/>
        <v>0</v>
      </c>
      <c r="AF173" s="194"/>
      <c r="AG173" s="106"/>
    </row>
    <row r="174" spans="2:33" x14ac:dyDescent="0.2">
      <c r="B174" s="86"/>
      <c r="C174" s="221"/>
      <c r="D174" s="178" t="s">
        <v>177</v>
      </c>
      <c r="E174" s="178"/>
      <c r="F174" s="217"/>
      <c r="G174" s="353"/>
      <c r="H174" s="353"/>
      <c r="I174" s="353"/>
      <c r="J174" s="353"/>
      <c r="K174" s="353"/>
      <c r="L174" s="353"/>
      <c r="M174" s="353"/>
      <c r="N174" s="353"/>
      <c r="O174" s="353"/>
      <c r="P174" s="353"/>
      <c r="Q174" s="353"/>
      <c r="R174" s="353"/>
      <c r="S174" s="353"/>
      <c r="T174" s="353"/>
      <c r="U174" s="353"/>
      <c r="V174" s="353"/>
      <c r="W174" s="353"/>
      <c r="X174" s="353"/>
      <c r="Y174" s="353"/>
      <c r="Z174" s="353"/>
      <c r="AA174" s="353"/>
      <c r="AB174" s="353"/>
      <c r="AC174" s="353"/>
      <c r="AD174" s="353"/>
      <c r="AE174" s="353"/>
      <c r="AF174" s="166"/>
      <c r="AG174" s="90"/>
    </row>
    <row r="175" spans="2:33" x14ac:dyDescent="0.2">
      <c r="B175" s="86"/>
      <c r="C175" s="221"/>
      <c r="D175" s="828"/>
      <c r="E175" s="829"/>
      <c r="F175" s="219"/>
      <c r="G175" s="435">
        <f>'1'!G182</f>
        <v>0</v>
      </c>
      <c r="H175" s="435">
        <f>'2'!G182</f>
        <v>0</v>
      </c>
      <c r="I175" s="435">
        <f>'3'!G182</f>
        <v>0</v>
      </c>
      <c r="J175" s="435">
        <f>'4'!G182</f>
        <v>0</v>
      </c>
      <c r="K175" s="435">
        <f>'5'!G182</f>
        <v>0</v>
      </c>
      <c r="L175" s="435">
        <f>'6'!G182</f>
        <v>0</v>
      </c>
      <c r="M175" s="435">
        <f>'7'!G182</f>
        <v>0</v>
      </c>
      <c r="N175" s="435">
        <f>'8'!G182</f>
        <v>0</v>
      </c>
      <c r="O175" s="435">
        <f>'9'!G182</f>
        <v>0</v>
      </c>
      <c r="P175" s="435">
        <f>'10'!G182</f>
        <v>0</v>
      </c>
      <c r="Q175" s="435">
        <f>'11'!G182</f>
        <v>0</v>
      </c>
      <c r="R175" s="435">
        <f>'12'!G182</f>
        <v>0</v>
      </c>
      <c r="S175" s="435">
        <f>'13'!G182</f>
        <v>0</v>
      </c>
      <c r="T175" s="435">
        <f>'14'!G182</f>
        <v>0</v>
      </c>
      <c r="U175" s="435">
        <f>'15'!G182</f>
        <v>0</v>
      </c>
      <c r="V175" s="435">
        <f>'16'!G182</f>
        <v>0</v>
      </c>
      <c r="W175" s="435">
        <f>'17'!G182</f>
        <v>0</v>
      </c>
      <c r="X175" s="435">
        <f>'18'!G182</f>
        <v>0</v>
      </c>
      <c r="Y175" s="435">
        <f>'19'!G182</f>
        <v>0</v>
      </c>
      <c r="Z175" s="435">
        <f>'20'!G182</f>
        <v>0</v>
      </c>
      <c r="AA175" s="435">
        <f>'21'!G182</f>
        <v>0</v>
      </c>
      <c r="AB175" s="435">
        <f>'22'!G182</f>
        <v>0</v>
      </c>
      <c r="AC175" s="435">
        <f>'23'!G182</f>
        <v>0</v>
      </c>
      <c r="AD175" s="435">
        <f>'24'!G182</f>
        <v>0</v>
      </c>
      <c r="AE175" s="435">
        <f>'25'!G182</f>
        <v>0</v>
      </c>
      <c r="AF175" s="166"/>
      <c r="AG175" s="90"/>
    </row>
    <row r="176" spans="2:33" x14ac:dyDescent="0.2">
      <c r="B176" s="86"/>
      <c r="C176" s="221"/>
      <c r="D176" s="828"/>
      <c r="E176" s="829"/>
      <c r="F176" s="219"/>
      <c r="G176" s="435">
        <f>'1'!G183</f>
        <v>0</v>
      </c>
      <c r="H176" s="435">
        <f>'2'!G183</f>
        <v>0</v>
      </c>
      <c r="I176" s="435">
        <f>'3'!G183</f>
        <v>0</v>
      </c>
      <c r="J176" s="435">
        <f>'4'!G183</f>
        <v>0</v>
      </c>
      <c r="K176" s="435">
        <f>'5'!G183</f>
        <v>0</v>
      </c>
      <c r="L176" s="435">
        <f>'6'!G183</f>
        <v>0</v>
      </c>
      <c r="M176" s="435">
        <f>'7'!G183</f>
        <v>0</v>
      </c>
      <c r="N176" s="435">
        <f>'8'!G183</f>
        <v>0</v>
      </c>
      <c r="O176" s="435">
        <f>'9'!G183</f>
        <v>0</v>
      </c>
      <c r="P176" s="435">
        <f>'10'!G183</f>
        <v>0</v>
      </c>
      <c r="Q176" s="435">
        <f>'11'!G183</f>
        <v>0</v>
      </c>
      <c r="R176" s="435">
        <f>'12'!G183</f>
        <v>0</v>
      </c>
      <c r="S176" s="435">
        <f>'13'!G183</f>
        <v>0</v>
      </c>
      <c r="T176" s="435">
        <f>'14'!G183</f>
        <v>0</v>
      </c>
      <c r="U176" s="435">
        <f>'15'!G183</f>
        <v>0</v>
      </c>
      <c r="V176" s="435">
        <f>'16'!G183</f>
        <v>0</v>
      </c>
      <c r="W176" s="435">
        <f>'17'!G183</f>
        <v>0</v>
      </c>
      <c r="X176" s="435">
        <f>'18'!G183</f>
        <v>0</v>
      </c>
      <c r="Y176" s="435">
        <f>'19'!G183</f>
        <v>0</v>
      </c>
      <c r="Z176" s="435">
        <f>'20'!G183</f>
        <v>0</v>
      </c>
      <c r="AA176" s="435">
        <f>'21'!G183</f>
        <v>0</v>
      </c>
      <c r="AB176" s="435">
        <f>'22'!G183</f>
        <v>0</v>
      </c>
      <c r="AC176" s="435">
        <f>'23'!G183</f>
        <v>0</v>
      </c>
      <c r="AD176" s="435">
        <f>'24'!G183</f>
        <v>0</v>
      </c>
      <c r="AE176" s="435">
        <f>'25'!G183</f>
        <v>0</v>
      </c>
      <c r="AF176" s="166"/>
      <c r="AG176" s="90"/>
    </row>
    <row r="177" spans="2:33" x14ac:dyDescent="0.2">
      <c r="B177" s="86"/>
      <c r="C177" s="221"/>
      <c r="D177" s="828"/>
      <c r="E177" s="829"/>
      <c r="F177" s="219"/>
      <c r="G177" s="435">
        <f>'1'!G184</f>
        <v>0</v>
      </c>
      <c r="H177" s="435">
        <f>'2'!G184</f>
        <v>0</v>
      </c>
      <c r="I177" s="435">
        <f>'3'!G184</f>
        <v>0</v>
      </c>
      <c r="J177" s="435">
        <f>'4'!G184</f>
        <v>0</v>
      </c>
      <c r="K177" s="435">
        <f>'5'!G184</f>
        <v>0</v>
      </c>
      <c r="L177" s="435">
        <f>'6'!G184</f>
        <v>0</v>
      </c>
      <c r="M177" s="435">
        <f>'7'!G184</f>
        <v>0</v>
      </c>
      <c r="N177" s="435">
        <f>'8'!G184</f>
        <v>0</v>
      </c>
      <c r="O177" s="435">
        <f>'9'!G184</f>
        <v>0</v>
      </c>
      <c r="P177" s="435">
        <f>'10'!G184</f>
        <v>0</v>
      </c>
      <c r="Q177" s="435">
        <f>'11'!G184</f>
        <v>0</v>
      </c>
      <c r="R177" s="435">
        <f>'12'!G184</f>
        <v>0</v>
      </c>
      <c r="S177" s="435">
        <f>'13'!G184</f>
        <v>0</v>
      </c>
      <c r="T177" s="435">
        <f>'14'!G184</f>
        <v>0</v>
      </c>
      <c r="U177" s="435">
        <f>'15'!G184</f>
        <v>0</v>
      </c>
      <c r="V177" s="435">
        <f>'16'!G184</f>
        <v>0</v>
      </c>
      <c r="W177" s="435">
        <f>'17'!G184</f>
        <v>0</v>
      </c>
      <c r="X177" s="435">
        <f>'18'!G184</f>
        <v>0</v>
      </c>
      <c r="Y177" s="435">
        <f>'19'!G184</f>
        <v>0</v>
      </c>
      <c r="Z177" s="435">
        <f>'20'!G184</f>
        <v>0</v>
      </c>
      <c r="AA177" s="435">
        <f>'21'!G184</f>
        <v>0</v>
      </c>
      <c r="AB177" s="435">
        <f>'22'!G184</f>
        <v>0</v>
      </c>
      <c r="AC177" s="435">
        <f>'23'!G184</f>
        <v>0</v>
      </c>
      <c r="AD177" s="435">
        <f>'24'!G184</f>
        <v>0</v>
      </c>
      <c r="AE177" s="435">
        <f>'25'!G184</f>
        <v>0</v>
      </c>
      <c r="AF177" s="166"/>
      <c r="AG177" s="90"/>
    </row>
    <row r="178" spans="2:33" x14ac:dyDescent="0.2">
      <c r="B178" s="86"/>
      <c r="C178" s="221"/>
      <c r="D178" s="828"/>
      <c r="E178" s="829"/>
      <c r="F178" s="219"/>
      <c r="G178" s="435">
        <f>'1'!G185</f>
        <v>0</v>
      </c>
      <c r="H178" s="435">
        <f>'2'!G185</f>
        <v>0</v>
      </c>
      <c r="I178" s="435">
        <f>'3'!G185</f>
        <v>0</v>
      </c>
      <c r="J178" s="435">
        <f>'4'!G185</f>
        <v>0</v>
      </c>
      <c r="K178" s="435">
        <f>'5'!G185</f>
        <v>0</v>
      </c>
      <c r="L178" s="435">
        <f>'6'!G185</f>
        <v>0</v>
      </c>
      <c r="M178" s="435">
        <f>'7'!G185</f>
        <v>0</v>
      </c>
      <c r="N178" s="435">
        <f>'8'!G185</f>
        <v>0</v>
      </c>
      <c r="O178" s="435">
        <f>'9'!G185</f>
        <v>0</v>
      </c>
      <c r="P178" s="435">
        <f>'10'!G185</f>
        <v>0</v>
      </c>
      <c r="Q178" s="435">
        <f>'11'!G185</f>
        <v>0</v>
      </c>
      <c r="R178" s="435">
        <f>'12'!G185</f>
        <v>0</v>
      </c>
      <c r="S178" s="435">
        <f>'13'!G185</f>
        <v>0</v>
      </c>
      <c r="T178" s="435">
        <f>'14'!G185</f>
        <v>0</v>
      </c>
      <c r="U178" s="435">
        <f>'15'!G185</f>
        <v>0</v>
      </c>
      <c r="V178" s="435">
        <f>'16'!G185</f>
        <v>0</v>
      </c>
      <c r="W178" s="435">
        <f>'17'!G185</f>
        <v>0</v>
      </c>
      <c r="X178" s="435">
        <f>'18'!G185</f>
        <v>0</v>
      </c>
      <c r="Y178" s="435">
        <f>'19'!G185</f>
        <v>0</v>
      </c>
      <c r="Z178" s="435">
        <f>'20'!G185</f>
        <v>0</v>
      </c>
      <c r="AA178" s="435">
        <f>'21'!G185</f>
        <v>0</v>
      </c>
      <c r="AB178" s="435">
        <f>'22'!G185</f>
        <v>0</v>
      </c>
      <c r="AC178" s="435">
        <f>'23'!G185</f>
        <v>0</v>
      </c>
      <c r="AD178" s="435">
        <f>'24'!G185</f>
        <v>0</v>
      </c>
      <c r="AE178" s="435">
        <f>'25'!G185</f>
        <v>0</v>
      </c>
      <c r="AF178" s="166"/>
      <c r="AG178" s="90"/>
    </row>
    <row r="179" spans="2:33" x14ac:dyDescent="0.2">
      <c r="B179" s="86"/>
      <c r="C179" s="221"/>
      <c r="D179" s="828"/>
      <c r="E179" s="829"/>
      <c r="F179" s="219"/>
      <c r="G179" s="435">
        <f>'1'!G186</f>
        <v>0</v>
      </c>
      <c r="H179" s="435">
        <f>'2'!G186</f>
        <v>0</v>
      </c>
      <c r="I179" s="435">
        <f>'3'!G186</f>
        <v>0</v>
      </c>
      <c r="J179" s="435">
        <f>'4'!G186</f>
        <v>0</v>
      </c>
      <c r="K179" s="435">
        <f>'5'!G186</f>
        <v>0</v>
      </c>
      <c r="L179" s="435">
        <f>'6'!G186</f>
        <v>0</v>
      </c>
      <c r="M179" s="435">
        <f>'7'!G186</f>
        <v>0</v>
      </c>
      <c r="N179" s="435">
        <f>'8'!G186</f>
        <v>0</v>
      </c>
      <c r="O179" s="435">
        <f>'9'!G186</f>
        <v>0</v>
      </c>
      <c r="P179" s="435">
        <f>'10'!G186</f>
        <v>0</v>
      </c>
      <c r="Q179" s="435">
        <f>'11'!G186</f>
        <v>0</v>
      </c>
      <c r="R179" s="435">
        <f>'12'!G186</f>
        <v>0</v>
      </c>
      <c r="S179" s="435">
        <f>'13'!G186</f>
        <v>0</v>
      </c>
      <c r="T179" s="435">
        <f>'14'!G186</f>
        <v>0</v>
      </c>
      <c r="U179" s="435">
        <f>'15'!G186</f>
        <v>0</v>
      </c>
      <c r="V179" s="435">
        <f>'16'!G186</f>
        <v>0</v>
      </c>
      <c r="W179" s="435">
        <f>'17'!G186</f>
        <v>0</v>
      </c>
      <c r="X179" s="435">
        <f>'18'!G186</f>
        <v>0</v>
      </c>
      <c r="Y179" s="435">
        <f>'19'!G186</f>
        <v>0</v>
      </c>
      <c r="Z179" s="435">
        <f>'20'!G186</f>
        <v>0</v>
      </c>
      <c r="AA179" s="435">
        <f>'21'!G186</f>
        <v>0</v>
      </c>
      <c r="AB179" s="435">
        <f>'22'!G186</f>
        <v>0</v>
      </c>
      <c r="AC179" s="435">
        <f>'23'!G186</f>
        <v>0</v>
      </c>
      <c r="AD179" s="435">
        <f>'24'!G186</f>
        <v>0</v>
      </c>
      <c r="AE179" s="435">
        <f>'25'!G186</f>
        <v>0</v>
      </c>
      <c r="AF179" s="166"/>
      <c r="AG179" s="90"/>
    </row>
    <row r="180" spans="2:33" s="75" customFormat="1" x14ac:dyDescent="0.2">
      <c r="B180" s="104"/>
      <c r="C180" s="233"/>
      <c r="D180" s="240"/>
      <c r="E180" s="240"/>
      <c r="F180" s="189"/>
      <c r="G180" s="323">
        <f>SUM(G175:G179)</f>
        <v>0</v>
      </c>
      <c r="H180" s="323">
        <f t="shared" ref="H180:AE180" si="29">SUM(H175:H179)</f>
        <v>0</v>
      </c>
      <c r="I180" s="323">
        <f t="shared" si="29"/>
        <v>0</v>
      </c>
      <c r="J180" s="323">
        <f t="shared" si="29"/>
        <v>0</v>
      </c>
      <c r="K180" s="323">
        <f t="shared" si="29"/>
        <v>0</v>
      </c>
      <c r="L180" s="323">
        <f t="shared" si="29"/>
        <v>0</v>
      </c>
      <c r="M180" s="323">
        <f t="shared" si="29"/>
        <v>0</v>
      </c>
      <c r="N180" s="323">
        <f t="shared" si="29"/>
        <v>0</v>
      </c>
      <c r="O180" s="323">
        <f t="shared" si="29"/>
        <v>0</v>
      </c>
      <c r="P180" s="323">
        <f t="shared" si="29"/>
        <v>0</v>
      </c>
      <c r="Q180" s="323">
        <f t="shared" si="29"/>
        <v>0</v>
      </c>
      <c r="R180" s="323">
        <f t="shared" si="29"/>
        <v>0</v>
      </c>
      <c r="S180" s="323">
        <f t="shared" si="29"/>
        <v>0</v>
      </c>
      <c r="T180" s="323">
        <f t="shared" si="29"/>
        <v>0</v>
      </c>
      <c r="U180" s="323">
        <f t="shared" si="29"/>
        <v>0</v>
      </c>
      <c r="V180" s="323">
        <f t="shared" si="29"/>
        <v>0</v>
      </c>
      <c r="W180" s="323">
        <f t="shared" si="29"/>
        <v>0</v>
      </c>
      <c r="X180" s="323">
        <f t="shared" si="29"/>
        <v>0</v>
      </c>
      <c r="Y180" s="323">
        <f t="shared" si="29"/>
        <v>0</v>
      </c>
      <c r="Z180" s="323">
        <f t="shared" si="29"/>
        <v>0</v>
      </c>
      <c r="AA180" s="323">
        <f t="shared" si="29"/>
        <v>0</v>
      </c>
      <c r="AB180" s="323">
        <f t="shared" si="29"/>
        <v>0</v>
      </c>
      <c r="AC180" s="323">
        <f t="shared" si="29"/>
        <v>0</v>
      </c>
      <c r="AD180" s="323">
        <f t="shared" si="29"/>
        <v>0</v>
      </c>
      <c r="AE180" s="323">
        <f t="shared" si="29"/>
        <v>0</v>
      </c>
      <c r="AF180" s="194"/>
      <c r="AG180" s="106"/>
    </row>
    <row r="181" spans="2:33" x14ac:dyDescent="0.2">
      <c r="B181" s="86"/>
      <c r="C181" s="221"/>
      <c r="D181" s="161"/>
      <c r="E181" s="161"/>
      <c r="F181" s="219"/>
      <c r="G181" s="353"/>
      <c r="H181" s="353"/>
      <c r="I181" s="353"/>
      <c r="J181" s="353"/>
      <c r="K181" s="353"/>
      <c r="L181" s="353"/>
      <c r="M181" s="353"/>
      <c r="N181" s="353"/>
      <c r="O181" s="353"/>
      <c r="P181" s="353"/>
      <c r="Q181" s="353"/>
      <c r="R181" s="353"/>
      <c r="S181" s="353"/>
      <c r="T181" s="353"/>
      <c r="U181" s="353"/>
      <c r="V181" s="353"/>
      <c r="W181" s="353"/>
      <c r="X181" s="353"/>
      <c r="Y181" s="353"/>
      <c r="Z181" s="353"/>
      <c r="AA181" s="353"/>
      <c r="AB181" s="353"/>
      <c r="AC181" s="353"/>
      <c r="AD181" s="353"/>
      <c r="AE181" s="353"/>
      <c r="AF181" s="166"/>
      <c r="AG181" s="90"/>
    </row>
    <row r="182" spans="2:33" x14ac:dyDescent="0.2">
      <c r="B182" s="86"/>
      <c r="C182" s="216"/>
      <c r="D182" s="175" t="s">
        <v>178</v>
      </c>
      <c r="E182" s="175"/>
      <c r="F182" s="219"/>
      <c r="G182" s="321">
        <f t="shared" ref="G182:AE182" si="30">G173+G180</f>
        <v>0</v>
      </c>
      <c r="H182" s="321">
        <f t="shared" si="30"/>
        <v>0</v>
      </c>
      <c r="I182" s="321">
        <f t="shared" si="30"/>
        <v>0</v>
      </c>
      <c r="J182" s="321">
        <f t="shared" si="30"/>
        <v>0</v>
      </c>
      <c r="K182" s="321">
        <f t="shared" si="30"/>
        <v>0</v>
      </c>
      <c r="L182" s="321">
        <f t="shared" si="30"/>
        <v>0</v>
      </c>
      <c r="M182" s="321">
        <f t="shared" si="30"/>
        <v>0</v>
      </c>
      <c r="N182" s="321">
        <f t="shared" si="30"/>
        <v>0</v>
      </c>
      <c r="O182" s="321">
        <f t="shared" si="30"/>
        <v>0</v>
      </c>
      <c r="P182" s="321">
        <f t="shared" si="30"/>
        <v>0</v>
      </c>
      <c r="Q182" s="321">
        <f t="shared" si="30"/>
        <v>0</v>
      </c>
      <c r="R182" s="321">
        <f t="shared" si="30"/>
        <v>0</v>
      </c>
      <c r="S182" s="321">
        <f t="shared" si="30"/>
        <v>0</v>
      </c>
      <c r="T182" s="321">
        <f t="shared" si="30"/>
        <v>0</v>
      </c>
      <c r="U182" s="321">
        <f t="shared" si="30"/>
        <v>0</v>
      </c>
      <c r="V182" s="321">
        <f t="shared" si="30"/>
        <v>0</v>
      </c>
      <c r="W182" s="321">
        <f t="shared" si="30"/>
        <v>0</v>
      </c>
      <c r="X182" s="321">
        <f t="shared" si="30"/>
        <v>0</v>
      </c>
      <c r="Y182" s="321">
        <f t="shared" si="30"/>
        <v>0</v>
      </c>
      <c r="Z182" s="321">
        <f t="shared" si="30"/>
        <v>0</v>
      </c>
      <c r="AA182" s="321">
        <f t="shared" si="30"/>
        <v>0</v>
      </c>
      <c r="AB182" s="321">
        <f t="shared" si="30"/>
        <v>0</v>
      </c>
      <c r="AC182" s="321">
        <f t="shared" si="30"/>
        <v>0</v>
      </c>
      <c r="AD182" s="321">
        <f t="shared" si="30"/>
        <v>0</v>
      </c>
      <c r="AE182" s="321">
        <f t="shared" si="30"/>
        <v>0</v>
      </c>
      <c r="AF182" s="166"/>
      <c r="AG182" s="90"/>
    </row>
    <row r="183" spans="2:33" x14ac:dyDescent="0.2">
      <c r="B183" s="86"/>
      <c r="C183" s="243"/>
      <c r="D183" s="399" t="s">
        <v>71</v>
      </c>
      <c r="E183" s="196"/>
      <c r="F183" s="270"/>
      <c r="G183" s="402"/>
      <c r="H183" s="402">
        <f t="shared" ref="H183:AE183" si="31">7/12*G182+5/12*H182</f>
        <v>0</v>
      </c>
      <c r="I183" s="402">
        <f t="shared" si="31"/>
        <v>0</v>
      </c>
      <c r="J183" s="402">
        <f t="shared" si="31"/>
        <v>0</v>
      </c>
      <c r="K183" s="402">
        <f t="shared" si="31"/>
        <v>0</v>
      </c>
      <c r="L183" s="402">
        <f t="shared" si="31"/>
        <v>0</v>
      </c>
      <c r="M183" s="402">
        <f t="shared" si="31"/>
        <v>0</v>
      </c>
      <c r="N183" s="402">
        <f t="shared" si="31"/>
        <v>0</v>
      </c>
      <c r="O183" s="402">
        <f t="shared" si="31"/>
        <v>0</v>
      </c>
      <c r="P183" s="402">
        <f t="shared" si="31"/>
        <v>0</v>
      </c>
      <c r="Q183" s="402">
        <f t="shared" si="31"/>
        <v>0</v>
      </c>
      <c r="R183" s="402">
        <f t="shared" si="31"/>
        <v>0</v>
      </c>
      <c r="S183" s="402">
        <f t="shared" si="31"/>
        <v>0</v>
      </c>
      <c r="T183" s="402">
        <f t="shared" si="31"/>
        <v>0</v>
      </c>
      <c r="U183" s="402">
        <f t="shared" si="31"/>
        <v>0</v>
      </c>
      <c r="V183" s="402">
        <f t="shared" si="31"/>
        <v>0</v>
      </c>
      <c r="W183" s="402">
        <f t="shared" si="31"/>
        <v>0</v>
      </c>
      <c r="X183" s="402">
        <f t="shared" si="31"/>
        <v>0</v>
      </c>
      <c r="Y183" s="402">
        <f t="shared" si="31"/>
        <v>0</v>
      </c>
      <c r="Z183" s="402">
        <f t="shared" si="31"/>
        <v>0</v>
      </c>
      <c r="AA183" s="402">
        <f t="shared" si="31"/>
        <v>0</v>
      </c>
      <c r="AB183" s="402">
        <f t="shared" si="31"/>
        <v>0</v>
      </c>
      <c r="AC183" s="402">
        <f t="shared" si="31"/>
        <v>0</v>
      </c>
      <c r="AD183" s="402">
        <f t="shared" si="31"/>
        <v>0</v>
      </c>
      <c r="AE183" s="402">
        <f t="shared" si="31"/>
        <v>0</v>
      </c>
      <c r="AF183" s="197"/>
      <c r="AG183" s="90"/>
    </row>
    <row r="184" spans="2:33" x14ac:dyDescent="0.2">
      <c r="B184" s="86"/>
      <c r="C184" s="119"/>
      <c r="D184" s="95"/>
      <c r="E184" s="95"/>
      <c r="F184" s="119"/>
      <c r="G184" s="87"/>
      <c r="H184" s="87"/>
      <c r="I184" s="87"/>
      <c r="J184" s="87"/>
      <c r="K184" s="87"/>
      <c r="L184" s="87"/>
      <c r="M184" s="87"/>
      <c r="N184" s="87"/>
      <c r="O184" s="87"/>
      <c r="P184" s="87"/>
      <c r="Q184" s="87"/>
      <c r="R184" s="87"/>
      <c r="S184" s="87"/>
      <c r="T184" s="87"/>
      <c r="U184" s="87"/>
      <c r="V184" s="87"/>
      <c r="W184" s="87"/>
      <c r="X184" s="87"/>
      <c r="Y184" s="87"/>
      <c r="Z184" s="87"/>
      <c r="AA184" s="87"/>
      <c r="AB184" s="87"/>
      <c r="AC184" s="87"/>
      <c r="AD184" s="87"/>
      <c r="AE184" s="87"/>
      <c r="AF184" s="87"/>
      <c r="AG184" s="90"/>
    </row>
    <row r="185" spans="2:33" x14ac:dyDescent="0.2">
      <c r="B185" s="86"/>
      <c r="C185" s="257"/>
      <c r="D185" s="199"/>
      <c r="E185" s="199"/>
      <c r="F185" s="157"/>
      <c r="G185" s="258"/>
      <c r="H185" s="258"/>
      <c r="I185" s="258"/>
      <c r="J185" s="258"/>
      <c r="K185" s="258"/>
      <c r="L185" s="258"/>
      <c r="M185" s="258"/>
      <c r="N185" s="258"/>
      <c r="O185" s="258"/>
      <c r="P185" s="258"/>
      <c r="Q185" s="258"/>
      <c r="R185" s="258"/>
      <c r="S185" s="258"/>
      <c r="T185" s="258"/>
      <c r="U185" s="258"/>
      <c r="V185" s="258"/>
      <c r="W185" s="258"/>
      <c r="X185" s="258"/>
      <c r="Y185" s="258"/>
      <c r="Z185" s="258"/>
      <c r="AA185" s="258"/>
      <c r="AB185" s="258"/>
      <c r="AC185" s="258"/>
      <c r="AD185" s="258"/>
      <c r="AE185" s="258"/>
      <c r="AF185" s="201"/>
      <c r="AG185" s="90"/>
    </row>
    <row r="186" spans="2:33" s="71" customFormat="1" x14ac:dyDescent="0.2">
      <c r="B186" s="131"/>
      <c r="C186" s="250"/>
      <c r="D186" s="268" t="s">
        <v>215</v>
      </c>
      <c r="E186" s="268"/>
      <c r="F186" s="251"/>
      <c r="G186" s="436"/>
      <c r="H186" s="436"/>
      <c r="I186" s="436"/>
      <c r="J186" s="436"/>
      <c r="K186" s="436"/>
      <c r="L186" s="436"/>
      <c r="M186" s="436"/>
      <c r="N186" s="436"/>
      <c r="O186" s="436"/>
      <c r="P186" s="436"/>
      <c r="Q186" s="436"/>
      <c r="R186" s="436"/>
      <c r="S186" s="436"/>
      <c r="T186" s="436"/>
      <c r="U186" s="436"/>
      <c r="V186" s="436"/>
      <c r="W186" s="436"/>
      <c r="X186" s="436"/>
      <c r="Y186" s="436"/>
      <c r="Z186" s="436"/>
      <c r="AA186" s="436"/>
      <c r="AB186" s="436"/>
      <c r="AC186" s="436"/>
      <c r="AD186" s="436"/>
      <c r="AE186" s="436"/>
      <c r="AF186" s="252"/>
      <c r="AG186" s="132"/>
    </row>
    <row r="187" spans="2:33" x14ac:dyDescent="0.2">
      <c r="B187" s="86"/>
      <c r="C187" s="160"/>
      <c r="D187" s="161"/>
      <c r="E187" s="161"/>
      <c r="F187" s="241"/>
      <c r="G187" s="203"/>
      <c r="H187" s="203"/>
      <c r="I187" s="203"/>
      <c r="J187" s="203"/>
      <c r="K187" s="203"/>
      <c r="L187" s="203"/>
      <c r="M187" s="203"/>
      <c r="N187" s="203"/>
      <c r="O187" s="203"/>
      <c r="P187" s="203"/>
      <c r="Q187" s="203"/>
      <c r="R187" s="203"/>
      <c r="S187" s="203"/>
      <c r="T187" s="203"/>
      <c r="U187" s="203"/>
      <c r="V187" s="203"/>
      <c r="W187" s="203"/>
      <c r="X187" s="203"/>
      <c r="Y187" s="203"/>
      <c r="Z187" s="203"/>
      <c r="AA187" s="203"/>
      <c r="AB187" s="203"/>
      <c r="AC187" s="203"/>
      <c r="AD187" s="203"/>
      <c r="AE187" s="203"/>
      <c r="AF187" s="166"/>
      <c r="AG187" s="90"/>
    </row>
    <row r="188" spans="2:33" x14ac:dyDescent="0.2">
      <c r="B188" s="86"/>
      <c r="C188" s="160"/>
      <c r="D188" s="830"/>
      <c r="E188" s="830"/>
      <c r="F188" s="241"/>
      <c r="G188" s="435">
        <f>'1'!G195</f>
        <v>0</v>
      </c>
      <c r="H188" s="435">
        <f>'2'!G195</f>
        <v>0</v>
      </c>
      <c r="I188" s="435">
        <f>'3'!G195</f>
        <v>0</v>
      </c>
      <c r="J188" s="435">
        <f>'4'!G195</f>
        <v>0</v>
      </c>
      <c r="K188" s="435">
        <f>'5'!G195</f>
        <v>0</v>
      </c>
      <c r="L188" s="435">
        <f>'6'!G195</f>
        <v>0</v>
      </c>
      <c r="M188" s="435">
        <f>'7'!G195</f>
        <v>0</v>
      </c>
      <c r="N188" s="435">
        <f>'8'!G195</f>
        <v>0</v>
      </c>
      <c r="O188" s="435">
        <f>'9'!G195</f>
        <v>0</v>
      </c>
      <c r="P188" s="435">
        <f>'10'!G195</f>
        <v>0</v>
      </c>
      <c r="Q188" s="435">
        <f>'11'!G195</f>
        <v>0</v>
      </c>
      <c r="R188" s="435">
        <f>'12'!G195</f>
        <v>0</v>
      </c>
      <c r="S188" s="435">
        <f>'13'!G195</f>
        <v>0</v>
      </c>
      <c r="T188" s="435">
        <f>'14'!G195</f>
        <v>0</v>
      </c>
      <c r="U188" s="435">
        <f>'15'!G195</f>
        <v>0</v>
      </c>
      <c r="V188" s="435">
        <f>'16'!G195</f>
        <v>0</v>
      </c>
      <c r="W188" s="435">
        <f>'17'!G195</f>
        <v>0</v>
      </c>
      <c r="X188" s="435">
        <f>'18'!G195</f>
        <v>0</v>
      </c>
      <c r="Y188" s="435">
        <f>'19'!G195</f>
        <v>0</v>
      </c>
      <c r="Z188" s="435">
        <f>'20'!G195</f>
        <v>0</v>
      </c>
      <c r="AA188" s="435">
        <f>'21'!G195</f>
        <v>0</v>
      </c>
      <c r="AB188" s="435">
        <f>'22'!G195</f>
        <v>0</v>
      </c>
      <c r="AC188" s="435">
        <f>'23'!G195</f>
        <v>0</v>
      </c>
      <c r="AD188" s="435">
        <f>'24'!G195</f>
        <v>0</v>
      </c>
      <c r="AE188" s="435">
        <f>'25'!G195</f>
        <v>0</v>
      </c>
      <c r="AF188" s="166"/>
      <c r="AG188" s="90"/>
    </row>
    <row r="189" spans="2:33" x14ac:dyDescent="0.2">
      <c r="B189" s="86"/>
      <c r="C189" s="160"/>
      <c r="D189" s="830"/>
      <c r="E189" s="830"/>
      <c r="F189" s="241"/>
      <c r="G189" s="435">
        <f>'1'!G196</f>
        <v>0</v>
      </c>
      <c r="H189" s="435">
        <f>'2'!G196</f>
        <v>0</v>
      </c>
      <c r="I189" s="435">
        <f>'3'!G196</f>
        <v>0</v>
      </c>
      <c r="J189" s="435">
        <f>'4'!G196</f>
        <v>0</v>
      </c>
      <c r="K189" s="435">
        <f>'5'!G196</f>
        <v>0</v>
      </c>
      <c r="L189" s="435">
        <f>'6'!G196</f>
        <v>0</v>
      </c>
      <c r="M189" s="435">
        <f>'7'!G196</f>
        <v>0</v>
      </c>
      <c r="N189" s="435">
        <f>'8'!G196</f>
        <v>0</v>
      </c>
      <c r="O189" s="435">
        <f>'9'!G196</f>
        <v>0</v>
      </c>
      <c r="P189" s="435">
        <f>'10'!G196</f>
        <v>0</v>
      </c>
      <c r="Q189" s="435">
        <f>'11'!G196</f>
        <v>0</v>
      </c>
      <c r="R189" s="435">
        <f>'12'!G196</f>
        <v>0</v>
      </c>
      <c r="S189" s="435">
        <f>'13'!G196</f>
        <v>0</v>
      </c>
      <c r="T189" s="435">
        <f>'14'!G196</f>
        <v>0</v>
      </c>
      <c r="U189" s="435">
        <f>'15'!G196</f>
        <v>0</v>
      </c>
      <c r="V189" s="435">
        <f>'16'!G196</f>
        <v>0</v>
      </c>
      <c r="W189" s="435">
        <f>'17'!G196</f>
        <v>0</v>
      </c>
      <c r="X189" s="435">
        <f>'18'!G196</f>
        <v>0</v>
      </c>
      <c r="Y189" s="435">
        <f>'19'!G196</f>
        <v>0</v>
      </c>
      <c r="Z189" s="435">
        <f>'20'!G196</f>
        <v>0</v>
      </c>
      <c r="AA189" s="435">
        <f>'21'!G196</f>
        <v>0</v>
      </c>
      <c r="AB189" s="435">
        <f>'22'!G196</f>
        <v>0</v>
      </c>
      <c r="AC189" s="435">
        <f>'23'!G196</f>
        <v>0</v>
      </c>
      <c r="AD189" s="435">
        <f>'24'!G196</f>
        <v>0</v>
      </c>
      <c r="AE189" s="435">
        <f>'25'!G196</f>
        <v>0</v>
      </c>
      <c r="AF189" s="166"/>
      <c r="AG189" s="90"/>
    </row>
    <row r="190" spans="2:33" x14ac:dyDescent="0.2">
      <c r="B190" s="86"/>
      <c r="C190" s="160"/>
      <c r="D190" s="830"/>
      <c r="E190" s="830"/>
      <c r="F190" s="241"/>
      <c r="G190" s="435">
        <f>'1'!G197</f>
        <v>0</v>
      </c>
      <c r="H190" s="435">
        <f>'2'!G197</f>
        <v>0</v>
      </c>
      <c r="I190" s="435">
        <f>'3'!G197</f>
        <v>0</v>
      </c>
      <c r="J190" s="435">
        <f>'4'!G197</f>
        <v>0</v>
      </c>
      <c r="K190" s="435">
        <f>'5'!G197</f>
        <v>0</v>
      </c>
      <c r="L190" s="435">
        <f>'6'!G197</f>
        <v>0</v>
      </c>
      <c r="M190" s="435">
        <f>'7'!G197</f>
        <v>0</v>
      </c>
      <c r="N190" s="435">
        <f>'8'!G197</f>
        <v>0</v>
      </c>
      <c r="O190" s="435">
        <f>'9'!G197</f>
        <v>0</v>
      </c>
      <c r="P190" s="435">
        <f>'10'!G197</f>
        <v>0</v>
      </c>
      <c r="Q190" s="435">
        <f>'11'!G197</f>
        <v>0</v>
      </c>
      <c r="R190" s="435">
        <f>'12'!G197</f>
        <v>0</v>
      </c>
      <c r="S190" s="435">
        <f>'13'!G197</f>
        <v>0</v>
      </c>
      <c r="T190" s="435">
        <f>'14'!G197</f>
        <v>0</v>
      </c>
      <c r="U190" s="435">
        <f>'15'!G197</f>
        <v>0</v>
      </c>
      <c r="V190" s="435">
        <f>'16'!G197</f>
        <v>0</v>
      </c>
      <c r="W190" s="435">
        <f>'17'!G197</f>
        <v>0</v>
      </c>
      <c r="X190" s="435">
        <f>'18'!G197</f>
        <v>0</v>
      </c>
      <c r="Y190" s="435">
        <f>'19'!G197</f>
        <v>0</v>
      </c>
      <c r="Z190" s="435">
        <f>'20'!G197</f>
        <v>0</v>
      </c>
      <c r="AA190" s="435">
        <f>'21'!G197</f>
        <v>0</v>
      </c>
      <c r="AB190" s="435">
        <f>'22'!G197</f>
        <v>0</v>
      </c>
      <c r="AC190" s="435">
        <f>'23'!G197</f>
        <v>0</v>
      </c>
      <c r="AD190" s="435">
        <f>'24'!G197</f>
        <v>0</v>
      </c>
      <c r="AE190" s="435">
        <f>'25'!G197</f>
        <v>0</v>
      </c>
      <c r="AF190" s="166"/>
      <c r="AG190" s="90"/>
    </row>
    <row r="191" spans="2:33" x14ac:dyDescent="0.2">
      <c r="B191" s="86"/>
      <c r="C191" s="160"/>
      <c r="D191" s="830"/>
      <c r="E191" s="830"/>
      <c r="F191" s="241"/>
      <c r="G191" s="435">
        <f>'1'!G198</f>
        <v>0</v>
      </c>
      <c r="H191" s="435">
        <f>'2'!G198</f>
        <v>0</v>
      </c>
      <c r="I191" s="435">
        <f>'3'!G198</f>
        <v>0</v>
      </c>
      <c r="J191" s="435">
        <f>'4'!G198</f>
        <v>0</v>
      </c>
      <c r="K191" s="435">
        <f>'5'!G198</f>
        <v>0</v>
      </c>
      <c r="L191" s="435">
        <f>'6'!G198</f>
        <v>0</v>
      </c>
      <c r="M191" s="435">
        <f>'7'!G198</f>
        <v>0</v>
      </c>
      <c r="N191" s="435">
        <f>'8'!G198</f>
        <v>0</v>
      </c>
      <c r="O191" s="435">
        <f>'9'!G198</f>
        <v>0</v>
      </c>
      <c r="P191" s="435">
        <f>'10'!G198</f>
        <v>0</v>
      </c>
      <c r="Q191" s="435">
        <f>'11'!G198</f>
        <v>0</v>
      </c>
      <c r="R191" s="435">
        <f>'12'!G198</f>
        <v>0</v>
      </c>
      <c r="S191" s="435">
        <f>'13'!G198</f>
        <v>0</v>
      </c>
      <c r="T191" s="435">
        <f>'14'!G198</f>
        <v>0</v>
      </c>
      <c r="U191" s="435">
        <f>'15'!G198</f>
        <v>0</v>
      </c>
      <c r="V191" s="435">
        <f>'16'!G198</f>
        <v>0</v>
      </c>
      <c r="W191" s="435">
        <f>'17'!G198</f>
        <v>0</v>
      </c>
      <c r="X191" s="435">
        <f>'18'!G198</f>
        <v>0</v>
      </c>
      <c r="Y191" s="435">
        <f>'19'!G198</f>
        <v>0</v>
      </c>
      <c r="Z191" s="435">
        <f>'20'!G198</f>
        <v>0</v>
      </c>
      <c r="AA191" s="435">
        <f>'21'!G198</f>
        <v>0</v>
      </c>
      <c r="AB191" s="435">
        <f>'22'!G198</f>
        <v>0</v>
      </c>
      <c r="AC191" s="435">
        <f>'23'!G198</f>
        <v>0</v>
      </c>
      <c r="AD191" s="435">
        <f>'24'!G198</f>
        <v>0</v>
      </c>
      <c r="AE191" s="435">
        <f>'25'!G198</f>
        <v>0</v>
      </c>
      <c r="AF191" s="166"/>
      <c r="AG191" s="90"/>
    </row>
    <row r="192" spans="2:33" x14ac:dyDescent="0.2">
      <c r="B192" s="86"/>
      <c r="C192" s="160"/>
      <c r="D192" s="161"/>
      <c r="E192" s="161"/>
      <c r="F192" s="241"/>
      <c r="G192" s="203"/>
      <c r="H192" s="203"/>
      <c r="I192" s="203"/>
      <c r="J192" s="203"/>
      <c r="K192" s="203"/>
      <c r="L192" s="203"/>
      <c r="M192" s="203"/>
      <c r="N192" s="203"/>
      <c r="O192" s="203"/>
      <c r="P192" s="203"/>
      <c r="Q192" s="203"/>
      <c r="R192" s="203"/>
      <c r="S192" s="203"/>
      <c r="T192" s="203"/>
      <c r="U192" s="203"/>
      <c r="V192" s="203"/>
      <c r="W192" s="203"/>
      <c r="X192" s="203"/>
      <c r="Y192" s="203"/>
      <c r="Z192" s="203"/>
      <c r="AA192" s="203"/>
      <c r="AB192" s="203"/>
      <c r="AC192" s="203"/>
      <c r="AD192" s="203"/>
      <c r="AE192" s="203"/>
      <c r="AF192" s="166"/>
      <c r="AG192" s="90"/>
    </row>
    <row r="193" spans="2:33" s="74" customFormat="1" x14ac:dyDescent="0.2">
      <c r="B193" s="102"/>
      <c r="C193" s="181"/>
      <c r="D193" s="254" t="s">
        <v>171</v>
      </c>
      <c r="E193" s="254"/>
      <c r="F193" s="249"/>
      <c r="G193" s="276">
        <f>SUM(G188:G191)</f>
        <v>0</v>
      </c>
      <c r="H193" s="276">
        <f t="shared" ref="H193:AE193" si="32">SUM(H188:H191)</f>
        <v>0</v>
      </c>
      <c r="I193" s="276">
        <f t="shared" si="32"/>
        <v>0</v>
      </c>
      <c r="J193" s="276">
        <f t="shared" si="32"/>
        <v>0</v>
      </c>
      <c r="K193" s="276">
        <f t="shared" si="32"/>
        <v>0</v>
      </c>
      <c r="L193" s="276">
        <f t="shared" si="32"/>
        <v>0</v>
      </c>
      <c r="M193" s="276">
        <f t="shared" si="32"/>
        <v>0</v>
      </c>
      <c r="N193" s="276">
        <f t="shared" si="32"/>
        <v>0</v>
      </c>
      <c r="O193" s="276">
        <f t="shared" si="32"/>
        <v>0</v>
      </c>
      <c r="P193" s="276">
        <f t="shared" si="32"/>
        <v>0</v>
      </c>
      <c r="Q193" s="276">
        <f t="shared" si="32"/>
        <v>0</v>
      </c>
      <c r="R193" s="276">
        <f t="shared" si="32"/>
        <v>0</v>
      </c>
      <c r="S193" s="276">
        <f t="shared" si="32"/>
        <v>0</v>
      </c>
      <c r="T193" s="276">
        <f t="shared" si="32"/>
        <v>0</v>
      </c>
      <c r="U193" s="276">
        <f t="shared" si="32"/>
        <v>0</v>
      </c>
      <c r="V193" s="276">
        <f t="shared" si="32"/>
        <v>0</v>
      </c>
      <c r="W193" s="276">
        <f t="shared" si="32"/>
        <v>0</v>
      </c>
      <c r="X193" s="276">
        <f t="shared" si="32"/>
        <v>0</v>
      </c>
      <c r="Y193" s="276">
        <f t="shared" si="32"/>
        <v>0</v>
      </c>
      <c r="Z193" s="276">
        <f t="shared" si="32"/>
        <v>0</v>
      </c>
      <c r="AA193" s="276">
        <f t="shared" si="32"/>
        <v>0</v>
      </c>
      <c r="AB193" s="276">
        <f t="shared" si="32"/>
        <v>0</v>
      </c>
      <c r="AC193" s="276">
        <f t="shared" si="32"/>
        <v>0</v>
      </c>
      <c r="AD193" s="276">
        <f t="shared" si="32"/>
        <v>0</v>
      </c>
      <c r="AE193" s="276">
        <f t="shared" si="32"/>
        <v>0</v>
      </c>
      <c r="AF193" s="215"/>
      <c r="AG193" s="103"/>
    </row>
    <row r="194" spans="2:33" x14ac:dyDescent="0.2">
      <c r="B194" s="86"/>
      <c r="C194" s="255"/>
      <c r="D194" s="196"/>
      <c r="E194" s="196"/>
      <c r="F194" s="235"/>
      <c r="G194" s="256"/>
      <c r="H194" s="256"/>
      <c r="I194" s="256"/>
      <c r="J194" s="256"/>
      <c r="K194" s="256"/>
      <c r="L194" s="256"/>
      <c r="M194" s="256"/>
      <c r="N194" s="256"/>
      <c r="O194" s="256"/>
      <c r="P194" s="256"/>
      <c r="Q194" s="256"/>
      <c r="R194" s="256"/>
      <c r="S194" s="256"/>
      <c r="T194" s="256"/>
      <c r="U194" s="256"/>
      <c r="V194" s="256"/>
      <c r="W194" s="256"/>
      <c r="X194" s="256"/>
      <c r="Y194" s="256"/>
      <c r="Z194" s="256"/>
      <c r="AA194" s="256"/>
      <c r="AB194" s="256"/>
      <c r="AC194" s="256"/>
      <c r="AD194" s="256"/>
      <c r="AE194" s="256"/>
      <c r="AF194" s="197"/>
      <c r="AG194" s="90"/>
    </row>
    <row r="195" spans="2:33" x14ac:dyDescent="0.2">
      <c r="B195" s="86"/>
      <c r="C195" s="105"/>
      <c r="D195" s="95"/>
      <c r="E195" s="95"/>
      <c r="F195" s="87"/>
      <c r="G195" s="127"/>
      <c r="H195" s="127"/>
      <c r="I195" s="127"/>
      <c r="J195" s="127"/>
      <c r="K195" s="127"/>
      <c r="L195" s="127"/>
      <c r="M195" s="127"/>
      <c r="N195" s="127"/>
      <c r="O195" s="127"/>
      <c r="P195" s="127"/>
      <c r="Q195" s="127"/>
      <c r="R195" s="127"/>
      <c r="S195" s="127"/>
      <c r="T195" s="127"/>
      <c r="U195" s="127"/>
      <c r="V195" s="127"/>
      <c r="W195" s="127"/>
      <c r="X195" s="127"/>
      <c r="Y195" s="127"/>
      <c r="Z195" s="127"/>
      <c r="AA195" s="127"/>
      <c r="AB195" s="127"/>
      <c r="AC195" s="127"/>
      <c r="AD195" s="127"/>
      <c r="AE195" s="127"/>
      <c r="AF195" s="87"/>
      <c r="AG195" s="90"/>
    </row>
    <row r="196" spans="2:33" x14ac:dyDescent="0.2">
      <c r="B196" s="86"/>
      <c r="C196" s="257"/>
      <c r="D196" s="199"/>
      <c r="E196" s="199"/>
      <c r="F196" s="157"/>
      <c r="G196" s="258"/>
      <c r="H196" s="258"/>
      <c r="I196" s="310"/>
      <c r="J196" s="310"/>
      <c r="K196" s="310"/>
      <c r="L196" s="310"/>
      <c r="M196" s="310"/>
      <c r="N196" s="310"/>
      <c r="O196" s="310"/>
      <c r="P196" s="310"/>
      <c r="Q196" s="310"/>
      <c r="R196" s="310"/>
      <c r="S196" s="310"/>
      <c r="T196" s="310"/>
      <c r="U196" s="310"/>
      <c r="V196" s="310"/>
      <c r="W196" s="310"/>
      <c r="X196" s="310"/>
      <c r="Y196" s="310"/>
      <c r="Z196" s="310"/>
      <c r="AA196" s="310"/>
      <c r="AB196" s="310"/>
      <c r="AC196" s="310"/>
      <c r="AD196" s="310"/>
      <c r="AE196" s="310"/>
      <c r="AF196" s="201"/>
      <c r="AG196" s="90"/>
    </row>
    <row r="197" spans="2:33" s="71" customFormat="1" x14ac:dyDescent="0.2">
      <c r="B197" s="131"/>
      <c r="C197" s="250"/>
      <c r="D197" s="268" t="s">
        <v>216</v>
      </c>
      <c r="E197" s="268"/>
      <c r="F197" s="251"/>
      <c r="G197" s="436"/>
      <c r="H197" s="436"/>
      <c r="I197" s="437"/>
      <c r="J197" s="437"/>
      <c r="K197" s="437"/>
      <c r="L197" s="437"/>
      <c r="M197" s="437"/>
      <c r="N197" s="437"/>
      <c r="O197" s="437"/>
      <c r="P197" s="437"/>
      <c r="Q197" s="437"/>
      <c r="R197" s="437"/>
      <c r="S197" s="437"/>
      <c r="T197" s="437"/>
      <c r="U197" s="437"/>
      <c r="V197" s="437"/>
      <c r="W197" s="437"/>
      <c r="X197" s="437"/>
      <c r="Y197" s="437"/>
      <c r="Z197" s="437"/>
      <c r="AA197" s="437"/>
      <c r="AB197" s="437"/>
      <c r="AC197" s="437"/>
      <c r="AD197" s="437"/>
      <c r="AE197" s="437"/>
      <c r="AF197" s="252"/>
      <c r="AG197" s="132"/>
    </row>
    <row r="198" spans="2:33" x14ac:dyDescent="0.2">
      <c r="B198" s="86"/>
      <c r="C198" s="160"/>
      <c r="D198" s="161"/>
      <c r="E198" s="161"/>
      <c r="F198" s="241"/>
      <c r="G198" s="203"/>
      <c r="H198" s="203"/>
      <c r="I198" s="208"/>
      <c r="J198" s="208"/>
      <c r="K198" s="208"/>
      <c r="L198" s="208"/>
      <c r="M198" s="208"/>
      <c r="N198" s="208"/>
      <c r="O198" s="208"/>
      <c r="P198" s="208"/>
      <c r="Q198" s="208"/>
      <c r="R198" s="208"/>
      <c r="S198" s="208"/>
      <c r="T198" s="208"/>
      <c r="U198" s="208"/>
      <c r="V198" s="208"/>
      <c r="W198" s="208"/>
      <c r="X198" s="208"/>
      <c r="Y198" s="208"/>
      <c r="Z198" s="208"/>
      <c r="AA198" s="208"/>
      <c r="AB198" s="208"/>
      <c r="AC198" s="208"/>
      <c r="AD198" s="208"/>
      <c r="AE198" s="208"/>
      <c r="AF198" s="166"/>
      <c r="AG198" s="90"/>
    </row>
    <row r="199" spans="2:33" x14ac:dyDescent="0.2">
      <c r="B199" s="86"/>
      <c r="C199" s="160"/>
      <c r="D199" s="828"/>
      <c r="E199" s="829"/>
      <c r="F199" s="241"/>
      <c r="G199" s="435">
        <f>'1'!G206</f>
        <v>0</v>
      </c>
      <c r="H199" s="435">
        <f>'2'!G206</f>
        <v>0</v>
      </c>
      <c r="I199" s="435">
        <f>'3'!G206</f>
        <v>0</v>
      </c>
      <c r="J199" s="435">
        <f>'4'!G206</f>
        <v>0</v>
      </c>
      <c r="K199" s="435">
        <f>'5'!G206</f>
        <v>0</v>
      </c>
      <c r="L199" s="435">
        <f>'6'!G206</f>
        <v>0</v>
      </c>
      <c r="M199" s="435">
        <f>'7'!G206</f>
        <v>0</v>
      </c>
      <c r="N199" s="435">
        <f>'8'!G206</f>
        <v>0</v>
      </c>
      <c r="O199" s="435">
        <f>'9'!G206</f>
        <v>0</v>
      </c>
      <c r="P199" s="435">
        <f>'10'!G206</f>
        <v>0</v>
      </c>
      <c r="Q199" s="435">
        <f>'11'!G206</f>
        <v>0</v>
      </c>
      <c r="R199" s="435">
        <f>'12'!G206</f>
        <v>0</v>
      </c>
      <c r="S199" s="435">
        <f>'13'!G206</f>
        <v>0</v>
      </c>
      <c r="T199" s="435">
        <f>'14'!G206</f>
        <v>0</v>
      </c>
      <c r="U199" s="435">
        <f>'15'!G206</f>
        <v>0</v>
      </c>
      <c r="V199" s="435">
        <f>'16'!G206</f>
        <v>0</v>
      </c>
      <c r="W199" s="435">
        <f>'17'!G206</f>
        <v>0</v>
      </c>
      <c r="X199" s="435">
        <f>'18'!G206</f>
        <v>0</v>
      </c>
      <c r="Y199" s="435">
        <f>'19'!G206</f>
        <v>0</v>
      </c>
      <c r="Z199" s="435">
        <f>'20'!G206</f>
        <v>0</v>
      </c>
      <c r="AA199" s="435">
        <f>'21'!G206</f>
        <v>0</v>
      </c>
      <c r="AB199" s="435">
        <f>'22'!G206</f>
        <v>0</v>
      </c>
      <c r="AC199" s="435">
        <f>'23'!G206</f>
        <v>0</v>
      </c>
      <c r="AD199" s="435">
        <f>'24'!G206</f>
        <v>0</v>
      </c>
      <c r="AE199" s="435">
        <f>'25'!G206</f>
        <v>0</v>
      </c>
      <c r="AF199" s="166"/>
      <c r="AG199" s="90"/>
    </row>
    <row r="200" spans="2:33" x14ac:dyDescent="0.2">
      <c r="B200" s="86"/>
      <c r="C200" s="160"/>
      <c r="D200" s="828"/>
      <c r="E200" s="829"/>
      <c r="F200" s="241"/>
      <c r="G200" s="435">
        <f>'1'!G207</f>
        <v>0</v>
      </c>
      <c r="H200" s="435">
        <f>'2'!G207</f>
        <v>0</v>
      </c>
      <c r="I200" s="435">
        <f>'3'!G207</f>
        <v>0</v>
      </c>
      <c r="J200" s="435">
        <f>'4'!G207</f>
        <v>0</v>
      </c>
      <c r="K200" s="435">
        <f>'5'!G207</f>
        <v>0</v>
      </c>
      <c r="L200" s="435">
        <f>'6'!G207</f>
        <v>0</v>
      </c>
      <c r="M200" s="435">
        <f>'7'!G207</f>
        <v>0</v>
      </c>
      <c r="N200" s="435">
        <f>'8'!G207</f>
        <v>0</v>
      </c>
      <c r="O200" s="435">
        <f>'9'!G207</f>
        <v>0</v>
      </c>
      <c r="P200" s="435">
        <f>'10'!G207</f>
        <v>0</v>
      </c>
      <c r="Q200" s="435">
        <f>'11'!G207</f>
        <v>0</v>
      </c>
      <c r="R200" s="435">
        <f>'12'!G207</f>
        <v>0</v>
      </c>
      <c r="S200" s="435">
        <f>'13'!G207</f>
        <v>0</v>
      </c>
      <c r="T200" s="435">
        <f>'14'!G207</f>
        <v>0</v>
      </c>
      <c r="U200" s="435">
        <f>'15'!G207</f>
        <v>0</v>
      </c>
      <c r="V200" s="435">
        <f>'16'!G207</f>
        <v>0</v>
      </c>
      <c r="W200" s="435">
        <f>'17'!G207</f>
        <v>0</v>
      </c>
      <c r="X200" s="435">
        <f>'18'!G207</f>
        <v>0</v>
      </c>
      <c r="Y200" s="435">
        <f>'19'!G207</f>
        <v>0</v>
      </c>
      <c r="Z200" s="435">
        <f>'20'!G207</f>
        <v>0</v>
      </c>
      <c r="AA200" s="435">
        <f>'21'!G207</f>
        <v>0</v>
      </c>
      <c r="AB200" s="435">
        <f>'22'!G207</f>
        <v>0</v>
      </c>
      <c r="AC200" s="435">
        <f>'23'!G207</f>
        <v>0</v>
      </c>
      <c r="AD200" s="435">
        <f>'24'!G207</f>
        <v>0</v>
      </c>
      <c r="AE200" s="435">
        <f>'25'!G207</f>
        <v>0</v>
      </c>
      <c r="AF200" s="166"/>
      <c r="AG200" s="90"/>
    </row>
    <row r="201" spans="2:33" x14ac:dyDescent="0.2">
      <c r="B201" s="86"/>
      <c r="C201" s="160"/>
      <c r="D201" s="828"/>
      <c r="E201" s="829"/>
      <c r="F201" s="241"/>
      <c r="G201" s="435">
        <f>'1'!G208</f>
        <v>0</v>
      </c>
      <c r="H201" s="435">
        <f>'2'!G208</f>
        <v>0</v>
      </c>
      <c r="I201" s="435">
        <f>'3'!G208</f>
        <v>0</v>
      </c>
      <c r="J201" s="435">
        <f>'4'!G208</f>
        <v>0</v>
      </c>
      <c r="K201" s="435">
        <f>'5'!G208</f>
        <v>0</v>
      </c>
      <c r="L201" s="435">
        <f>'6'!G208</f>
        <v>0</v>
      </c>
      <c r="M201" s="435">
        <f>'7'!G208</f>
        <v>0</v>
      </c>
      <c r="N201" s="435">
        <f>'8'!G208</f>
        <v>0</v>
      </c>
      <c r="O201" s="435">
        <f>'9'!G208</f>
        <v>0</v>
      </c>
      <c r="P201" s="435">
        <f>'10'!G208</f>
        <v>0</v>
      </c>
      <c r="Q201" s="435">
        <f>'11'!G208</f>
        <v>0</v>
      </c>
      <c r="R201" s="435">
        <f>'12'!G208</f>
        <v>0</v>
      </c>
      <c r="S201" s="435">
        <f>'13'!G208</f>
        <v>0</v>
      </c>
      <c r="T201" s="435">
        <f>'14'!G208</f>
        <v>0</v>
      </c>
      <c r="U201" s="435">
        <f>'15'!G208</f>
        <v>0</v>
      </c>
      <c r="V201" s="435">
        <f>'16'!G208</f>
        <v>0</v>
      </c>
      <c r="W201" s="435">
        <f>'17'!G208</f>
        <v>0</v>
      </c>
      <c r="X201" s="435">
        <f>'18'!G208</f>
        <v>0</v>
      </c>
      <c r="Y201" s="435">
        <f>'19'!G208</f>
        <v>0</v>
      </c>
      <c r="Z201" s="435">
        <f>'20'!G208</f>
        <v>0</v>
      </c>
      <c r="AA201" s="435">
        <f>'21'!G208</f>
        <v>0</v>
      </c>
      <c r="AB201" s="435">
        <f>'22'!G208</f>
        <v>0</v>
      </c>
      <c r="AC201" s="435">
        <f>'23'!G208</f>
        <v>0</v>
      </c>
      <c r="AD201" s="435">
        <f>'24'!G208</f>
        <v>0</v>
      </c>
      <c r="AE201" s="435">
        <f>'25'!G208</f>
        <v>0</v>
      </c>
      <c r="AF201" s="166"/>
      <c r="AG201" s="90"/>
    </row>
    <row r="202" spans="2:33" x14ac:dyDescent="0.2">
      <c r="B202" s="86"/>
      <c r="C202" s="160"/>
      <c r="D202" s="828"/>
      <c r="E202" s="829"/>
      <c r="F202" s="241"/>
      <c r="G202" s="435">
        <f>'1'!G209</f>
        <v>0</v>
      </c>
      <c r="H202" s="435">
        <f>'2'!G209</f>
        <v>0</v>
      </c>
      <c r="I202" s="435">
        <f>'3'!G209</f>
        <v>0</v>
      </c>
      <c r="J202" s="435">
        <f>'4'!G209</f>
        <v>0</v>
      </c>
      <c r="K202" s="435">
        <f>'5'!G209</f>
        <v>0</v>
      </c>
      <c r="L202" s="435">
        <f>'6'!G209</f>
        <v>0</v>
      </c>
      <c r="M202" s="435">
        <f>'7'!G209</f>
        <v>0</v>
      </c>
      <c r="N202" s="435">
        <f>'8'!G209</f>
        <v>0</v>
      </c>
      <c r="O202" s="435">
        <f>'9'!G209</f>
        <v>0</v>
      </c>
      <c r="P202" s="435">
        <f>'10'!G209</f>
        <v>0</v>
      </c>
      <c r="Q202" s="435">
        <f>'11'!G209</f>
        <v>0</v>
      </c>
      <c r="R202" s="435">
        <f>'12'!G209</f>
        <v>0</v>
      </c>
      <c r="S202" s="435">
        <f>'13'!G209</f>
        <v>0</v>
      </c>
      <c r="T202" s="435">
        <f>'14'!G209</f>
        <v>0</v>
      </c>
      <c r="U202" s="435">
        <f>'15'!G209</f>
        <v>0</v>
      </c>
      <c r="V202" s="435">
        <f>'16'!G209</f>
        <v>0</v>
      </c>
      <c r="W202" s="435">
        <f>'17'!G209</f>
        <v>0</v>
      </c>
      <c r="X202" s="435">
        <f>'18'!G209</f>
        <v>0</v>
      </c>
      <c r="Y202" s="435">
        <f>'19'!G209</f>
        <v>0</v>
      </c>
      <c r="Z202" s="435">
        <f>'20'!G209</f>
        <v>0</v>
      </c>
      <c r="AA202" s="435">
        <f>'21'!G209</f>
        <v>0</v>
      </c>
      <c r="AB202" s="435">
        <f>'22'!G209</f>
        <v>0</v>
      </c>
      <c r="AC202" s="435">
        <f>'23'!G209</f>
        <v>0</v>
      </c>
      <c r="AD202" s="435">
        <f>'24'!G209</f>
        <v>0</v>
      </c>
      <c r="AE202" s="435">
        <f>'25'!G209</f>
        <v>0</v>
      </c>
      <c r="AF202" s="166"/>
      <c r="AG202" s="90"/>
    </row>
    <row r="203" spans="2:33" x14ac:dyDescent="0.2">
      <c r="B203" s="86"/>
      <c r="C203" s="160"/>
      <c r="D203" s="828"/>
      <c r="E203" s="829"/>
      <c r="F203" s="241"/>
      <c r="G203" s="435">
        <f>'1'!G210</f>
        <v>0</v>
      </c>
      <c r="H203" s="435">
        <f>'2'!G210</f>
        <v>0</v>
      </c>
      <c r="I203" s="435">
        <f>'3'!G210</f>
        <v>0</v>
      </c>
      <c r="J203" s="435">
        <f>'4'!G210</f>
        <v>0</v>
      </c>
      <c r="K203" s="435">
        <f>'5'!G210</f>
        <v>0</v>
      </c>
      <c r="L203" s="435">
        <f>'6'!G210</f>
        <v>0</v>
      </c>
      <c r="M203" s="435">
        <f>'7'!G210</f>
        <v>0</v>
      </c>
      <c r="N203" s="435">
        <f>'8'!G210</f>
        <v>0</v>
      </c>
      <c r="O203" s="435">
        <f>'9'!G210</f>
        <v>0</v>
      </c>
      <c r="P203" s="435">
        <f>'10'!G210</f>
        <v>0</v>
      </c>
      <c r="Q203" s="435">
        <f>'11'!G210</f>
        <v>0</v>
      </c>
      <c r="R203" s="435">
        <f>'12'!G210</f>
        <v>0</v>
      </c>
      <c r="S203" s="435">
        <f>'13'!G210</f>
        <v>0</v>
      </c>
      <c r="T203" s="435">
        <f>'14'!G210</f>
        <v>0</v>
      </c>
      <c r="U203" s="435">
        <f>'15'!G210</f>
        <v>0</v>
      </c>
      <c r="V203" s="435">
        <f>'16'!G210</f>
        <v>0</v>
      </c>
      <c r="W203" s="435">
        <f>'17'!G210</f>
        <v>0</v>
      </c>
      <c r="X203" s="435">
        <f>'18'!G210</f>
        <v>0</v>
      </c>
      <c r="Y203" s="435">
        <f>'19'!G210</f>
        <v>0</v>
      </c>
      <c r="Z203" s="435">
        <f>'20'!G210</f>
        <v>0</v>
      </c>
      <c r="AA203" s="435">
        <f>'21'!G210</f>
        <v>0</v>
      </c>
      <c r="AB203" s="435">
        <f>'22'!G210</f>
        <v>0</v>
      </c>
      <c r="AC203" s="435">
        <f>'23'!G210</f>
        <v>0</v>
      </c>
      <c r="AD203" s="435">
        <f>'24'!G210</f>
        <v>0</v>
      </c>
      <c r="AE203" s="435">
        <f>'25'!G210</f>
        <v>0</v>
      </c>
      <c r="AF203" s="166"/>
      <c r="AG203" s="90"/>
    </row>
    <row r="204" spans="2:33" x14ac:dyDescent="0.2">
      <c r="B204" s="86"/>
      <c r="C204" s="160"/>
      <c r="D204" s="828"/>
      <c r="E204" s="829"/>
      <c r="F204" s="241"/>
      <c r="G204" s="435">
        <f>'1'!G211</f>
        <v>0</v>
      </c>
      <c r="H204" s="435">
        <f>'2'!G211</f>
        <v>0</v>
      </c>
      <c r="I204" s="435">
        <f>'3'!G211</f>
        <v>0</v>
      </c>
      <c r="J204" s="435">
        <f>'4'!G211</f>
        <v>0</v>
      </c>
      <c r="K204" s="435">
        <f>'5'!G211</f>
        <v>0</v>
      </c>
      <c r="L204" s="435">
        <f>'6'!G211</f>
        <v>0</v>
      </c>
      <c r="M204" s="435">
        <f>'7'!G211</f>
        <v>0</v>
      </c>
      <c r="N204" s="435">
        <f>'8'!G211</f>
        <v>0</v>
      </c>
      <c r="O204" s="435">
        <f>'9'!G211</f>
        <v>0</v>
      </c>
      <c r="P204" s="435">
        <f>'10'!G211</f>
        <v>0</v>
      </c>
      <c r="Q204" s="435">
        <f>'11'!G211</f>
        <v>0</v>
      </c>
      <c r="R204" s="435">
        <f>'12'!G211</f>
        <v>0</v>
      </c>
      <c r="S204" s="435">
        <f>'13'!G211</f>
        <v>0</v>
      </c>
      <c r="T204" s="435">
        <f>'14'!G211</f>
        <v>0</v>
      </c>
      <c r="U204" s="435">
        <f>'15'!G211</f>
        <v>0</v>
      </c>
      <c r="V204" s="435">
        <f>'16'!G211</f>
        <v>0</v>
      </c>
      <c r="W204" s="435">
        <f>'17'!G211</f>
        <v>0</v>
      </c>
      <c r="X204" s="435">
        <f>'18'!G211</f>
        <v>0</v>
      </c>
      <c r="Y204" s="435">
        <f>'19'!G211</f>
        <v>0</v>
      </c>
      <c r="Z204" s="435">
        <f>'20'!G211</f>
        <v>0</v>
      </c>
      <c r="AA204" s="435">
        <f>'21'!G211</f>
        <v>0</v>
      </c>
      <c r="AB204" s="435">
        <f>'22'!G211</f>
        <v>0</v>
      </c>
      <c r="AC204" s="435">
        <f>'23'!G211</f>
        <v>0</v>
      </c>
      <c r="AD204" s="435">
        <f>'24'!G211</f>
        <v>0</v>
      </c>
      <c r="AE204" s="435">
        <f>'25'!G211</f>
        <v>0</v>
      </c>
      <c r="AF204" s="166"/>
      <c r="AG204" s="90"/>
    </row>
    <row r="205" spans="2:33" x14ac:dyDescent="0.2">
      <c r="B205" s="86"/>
      <c r="C205" s="160"/>
      <c r="D205" s="828"/>
      <c r="E205" s="829"/>
      <c r="F205" s="241"/>
      <c r="G205" s="435">
        <f>'1'!G212</f>
        <v>0</v>
      </c>
      <c r="H205" s="435">
        <f>'2'!G212</f>
        <v>0</v>
      </c>
      <c r="I205" s="435">
        <f>'3'!G212</f>
        <v>0</v>
      </c>
      <c r="J205" s="435">
        <f>'4'!G212</f>
        <v>0</v>
      </c>
      <c r="K205" s="435">
        <f>'5'!G212</f>
        <v>0</v>
      </c>
      <c r="L205" s="435">
        <f>'6'!G212</f>
        <v>0</v>
      </c>
      <c r="M205" s="435">
        <f>'7'!G212</f>
        <v>0</v>
      </c>
      <c r="N205" s="435">
        <f>'8'!G212</f>
        <v>0</v>
      </c>
      <c r="O205" s="435">
        <f>'9'!G212</f>
        <v>0</v>
      </c>
      <c r="P205" s="435">
        <f>'10'!G212</f>
        <v>0</v>
      </c>
      <c r="Q205" s="435">
        <f>'11'!G212</f>
        <v>0</v>
      </c>
      <c r="R205" s="435">
        <f>'12'!G212</f>
        <v>0</v>
      </c>
      <c r="S205" s="435">
        <f>'13'!G212</f>
        <v>0</v>
      </c>
      <c r="T205" s="435">
        <f>'14'!G212</f>
        <v>0</v>
      </c>
      <c r="U205" s="435">
        <f>'15'!G212</f>
        <v>0</v>
      </c>
      <c r="V205" s="435">
        <f>'16'!G212</f>
        <v>0</v>
      </c>
      <c r="W205" s="435">
        <f>'17'!G212</f>
        <v>0</v>
      </c>
      <c r="X205" s="435">
        <f>'18'!G212</f>
        <v>0</v>
      </c>
      <c r="Y205" s="435">
        <f>'19'!G212</f>
        <v>0</v>
      </c>
      <c r="Z205" s="435">
        <f>'20'!G212</f>
        <v>0</v>
      </c>
      <c r="AA205" s="435">
        <f>'21'!G212</f>
        <v>0</v>
      </c>
      <c r="AB205" s="435">
        <f>'22'!G212</f>
        <v>0</v>
      </c>
      <c r="AC205" s="435">
        <f>'23'!G212</f>
        <v>0</v>
      </c>
      <c r="AD205" s="435">
        <f>'24'!G212</f>
        <v>0</v>
      </c>
      <c r="AE205" s="435">
        <f>'25'!G212</f>
        <v>0</v>
      </c>
      <c r="AF205" s="166"/>
      <c r="AG205" s="90"/>
    </row>
    <row r="206" spans="2:33" x14ac:dyDescent="0.2">
      <c r="B206" s="86"/>
      <c r="C206" s="160"/>
      <c r="D206" s="828"/>
      <c r="E206" s="829"/>
      <c r="F206" s="241"/>
      <c r="G206" s="435">
        <f>'1'!G213</f>
        <v>0</v>
      </c>
      <c r="H206" s="435">
        <f>'2'!G213</f>
        <v>0</v>
      </c>
      <c r="I206" s="435">
        <f>'3'!G213</f>
        <v>0</v>
      </c>
      <c r="J206" s="435">
        <f>'4'!G213</f>
        <v>0</v>
      </c>
      <c r="K206" s="435">
        <f>'5'!G213</f>
        <v>0</v>
      </c>
      <c r="L206" s="435">
        <f>'6'!G213</f>
        <v>0</v>
      </c>
      <c r="M206" s="435">
        <f>'7'!G213</f>
        <v>0</v>
      </c>
      <c r="N206" s="435">
        <f>'8'!G213</f>
        <v>0</v>
      </c>
      <c r="O206" s="435">
        <f>'9'!G213</f>
        <v>0</v>
      </c>
      <c r="P206" s="435">
        <f>'10'!G213</f>
        <v>0</v>
      </c>
      <c r="Q206" s="435">
        <f>'11'!G213</f>
        <v>0</v>
      </c>
      <c r="R206" s="435">
        <f>'12'!G213</f>
        <v>0</v>
      </c>
      <c r="S206" s="435">
        <f>'13'!G213</f>
        <v>0</v>
      </c>
      <c r="T206" s="435">
        <f>'14'!G213</f>
        <v>0</v>
      </c>
      <c r="U206" s="435">
        <f>'15'!G213</f>
        <v>0</v>
      </c>
      <c r="V206" s="435">
        <f>'16'!G213</f>
        <v>0</v>
      </c>
      <c r="W206" s="435">
        <f>'17'!G213</f>
        <v>0</v>
      </c>
      <c r="X206" s="435">
        <f>'18'!G213</f>
        <v>0</v>
      </c>
      <c r="Y206" s="435">
        <f>'19'!G213</f>
        <v>0</v>
      </c>
      <c r="Z206" s="435">
        <f>'20'!G213</f>
        <v>0</v>
      </c>
      <c r="AA206" s="435">
        <f>'21'!G213</f>
        <v>0</v>
      </c>
      <c r="AB206" s="435">
        <f>'22'!G213</f>
        <v>0</v>
      </c>
      <c r="AC206" s="435">
        <f>'23'!G213</f>
        <v>0</v>
      </c>
      <c r="AD206" s="435">
        <f>'24'!G213</f>
        <v>0</v>
      </c>
      <c r="AE206" s="435">
        <f>'25'!G213</f>
        <v>0</v>
      </c>
      <c r="AF206" s="166"/>
      <c r="AG206" s="90"/>
    </row>
    <row r="207" spans="2:33" x14ac:dyDescent="0.2">
      <c r="B207" s="86"/>
      <c r="C207" s="160"/>
      <c r="D207" s="828"/>
      <c r="E207" s="829"/>
      <c r="F207" s="241"/>
      <c r="G207" s="435">
        <f>'1'!G214</f>
        <v>0</v>
      </c>
      <c r="H207" s="435">
        <f>'2'!G214</f>
        <v>0</v>
      </c>
      <c r="I207" s="435">
        <f>'3'!G214</f>
        <v>0</v>
      </c>
      <c r="J207" s="435">
        <f>'4'!G214</f>
        <v>0</v>
      </c>
      <c r="K207" s="435">
        <f>'5'!G214</f>
        <v>0</v>
      </c>
      <c r="L207" s="435">
        <f>'6'!G214</f>
        <v>0</v>
      </c>
      <c r="M207" s="435">
        <f>'7'!G214</f>
        <v>0</v>
      </c>
      <c r="N207" s="435">
        <f>'8'!G214</f>
        <v>0</v>
      </c>
      <c r="O207" s="435">
        <f>'9'!G214</f>
        <v>0</v>
      </c>
      <c r="P207" s="435">
        <f>'10'!G214</f>
        <v>0</v>
      </c>
      <c r="Q207" s="435">
        <f>'11'!G214</f>
        <v>0</v>
      </c>
      <c r="R207" s="435">
        <f>'12'!G214</f>
        <v>0</v>
      </c>
      <c r="S207" s="435">
        <f>'13'!G214</f>
        <v>0</v>
      </c>
      <c r="T207" s="435">
        <f>'14'!G214</f>
        <v>0</v>
      </c>
      <c r="U207" s="435">
        <f>'15'!G214</f>
        <v>0</v>
      </c>
      <c r="V207" s="435">
        <f>'16'!G214</f>
        <v>0</v>
      </c>
      <c r="W207" s="435">
        <f>'17'!G214</f>
        <v>0</v>
      </c>
      <c r="X207" s="435">
        <f>'18'!G214</f>
        <v>0</v>
      </c>
      <c r="Y207" s="435">
        <f>'19'!G214</f>
        <v>0</v>
      </c>
      <c r="Z207" s="435">
        <f>'20'!G214</f>
        <v>0</v>
      </c>
      <c r="AA207" s="435">
        <f>'21'!G214</f>
        <v>0</v>
      </c>
      <c r="AB207" s="435">
        <f>'22'!G214</f>
        <v>0</v>
      </c>
      <c r="AC207" s="435">
        <f>'23'!G214</f>
        <v>0</v>
      </c>
      <c r="AD207" s="435">
        <f>'24'!G214</f>
        <v>0</v>
      </c>
      <c r="AE207" s="435">
        <f>'25'!G214</f>
        <v>0</v>
      </c>
      <c r="AF207" s="166"/>
      <c r="AG207" s="90"/>
    </row>
    <row r="208" spans="2:33" x14ac:dyDescent="0.2">
      <c r="B208" s="86"/>
      <c r="C208" s="160"/>
      <c r="D208" s="828"/>
      <c r="E208" s="829"/>
      <c r="F208" s="241"/>
      <c r="G208" s="435">
        <f>'1'!G215</f>
        <v>0</v>
      </c>
      <c r="H208" s="435">
        <f>'2'!G215</f>
        <v>0</v>
      </c>
      <c r="I208" s="435">
        <f>'3'!G215</f>
        <v>0</v>
      </c>
      <c r="J208" s="435">
        <f>'4'!G215</f>
        <v>0</v>
      </c>
      <c r="K208" s="435">
        <f>'5'!G215</f>
        <v>0</v>
      </c>
      <c r="L208" s="435">
        <f>'6'!G215</f>
        <v>0</v>
      </c>
      <c r="M208" s="435">
        <f>'7'!G215</f>
        <v>0</v>
      </c>
      <c r="N208" s="435">
        <f>'8'!G215</f>
        <v>0</v>
      </c>
      <c r="O208" s="435">
        <f>'9'!G215</f>
        <v>0</v>
      </c>
      <c r="P208" s="435">
        <f>'10'!G215</f>
        <v>0</v>
      </c>
      <c r="Q208" s="435">
        <f>'11'!G215</f>
        <v>0</v>
      </c>
      <c r="R208" s="435">
        <f>'12'!G215</f>
        <v>0</v>
      </c>
      <c r="S208" s="435">
        <f>'13'!G215</f>
        <v>0</v>
      </c>
      <c r="T208" s="435">
        <f>'14'!G215</f>
        <v>0</v>
      </c>
      <c r="U208" s="435">
        <f>'15'!G215</f>
        <v>0</v>
      </c>
      <c r="V208" s="435">
        <f>'16'!G215</f>
        <v>0</v>
      </c>
      <c r="W208" s="435">
        <f>'17'!G215</f>
        <v>0</v>
      </c>
      <c r="X208" s="435">
        <f>'18'!G215</f>
        <v>0</v>
      </c>
      <c r="Y208" s="435">
        <f>'19'!G215</f>
        <v>0</v>
      </c>
      <c r="Z208" s="435">
        <f>'20'!G215</f>
        <v>0</v>
      </c>
      <c r="AA208" s="435">
        <f>'21'!G215</f>
        <v>0</v>
      </c>
      <c r="AB208" s="435">
        <f>'22'!G215</f>
        <v>0</v>
      </c>
      <c r="AC208" s="435">
        <f>'23'!G215</f>
        <v>0</v>
      </c>
      <c r="AD208" s="435">
        <f>'24'!G215</f>
        <v>0</v>
      </c>
      <c r="AE208" s="435">
        <f>'25'!G215</f>
        <v>0</v>
      </c>
      <c r="AF208" s="166"/>
      <c r="AG208" s="90"/>
    </row>
    <row r="209" spans="2:33" x14ac:dyDescent="0.2">
      <c r="B209" s="86"/>
      <c r="C209" s="160"/>
      <c r="D209" s="241"/>
      <c r="E209" s="241"/>
      <c r="F209" s="241"/>
      <c r="G209" s="203"/>
      <c r="H209" s="203"/>
      <c r="I209" s="203"/>
      <c r="J209" s="203"/>
      <c r="K209" s="203"/>
      <c r="L209" s="203"/>
      <c r="M209" s="203"/>
      <c r="N209" s="203"/>
      <c r="O209" s="203"/>
      <c r="P209" s="203"/>
      <c r="Q209" s="203"/>
      <c r="R209" s="203"/>
      <c r="S209" s="203"/>
      <c r="T209" s="203"/>
      <c r="U209" s="203"/>
      <c r="V209" s="203"/>
      <c r="W209" s="203"/>
      <c r="X209" s="203"/>
      <c r="Y209" s="203"/>
      <c r="Z209" s="203"/>
      <c r="AA209" s="203"/>
      <c r="AB209" s="203"/>
      <c r="AC209" s="203"/>
      <c r="AD209" s="203"/>
      <c r="AE209" s="203"/>
      <c r="AF209" s="166"/>
      <c r="AG209" s="90"/>
    </row>
    <row r="210" spans="2:33" s="74" customFormat="1" x14ac:dyDescent="0.2">
      <c r="B210" s="102"/>
      <c r="C210" s="181"/>
      <c r="D210" s="254" t="s">
        <v>171</v>
      </c>
      <c r="E210" s="254"/>
      <c r="F210" s="249"/>
      <c r="G210" s="276">
        <f>SUM(G199:G208)</f>
        <v>0</v>
      </c>
      <c r="H210" s="276">
        <f t="shared" ref="H210:AE210" si="33">SUM(H199:H208)</f>
        <v>0</v>
      </c>
      <c r="I210" s="276">
        <f t="shared" si="33"/>
        <v>0</v>
      </c>
      <c r="J210" s="276">
        <f t="shared" si="33"/>
        <v>0</v>
      </c>
      <c r="K210" s="276">
        <f t="shared" si="33"/>
        <v>0</v>
      </c>
      <c r="L210" s="276">
        <f t="shared" si="33"/>
        <v>0</v>
      </c>
      <c r="M210" s="276">
        <f t="shared" si="33"/>
        <v>0</v>
      </c>
      <c r="N210" s="276">
        <f t="shared" si="33"/>
        <v>0</v>
      </c>
      <c r="O210" s="276">
        <f t="shared" si="33"/>
        <v>0</v>
      </c>
      <c r="P210" s="276">
        <f t="shared" si="33"/>
        <v>0</v>
      </c>
      <c r="Q210" s="276">
        <f t="shared" si="33"/>
        <v>0</v>
      </c>
      <c r="R210" s="276">
        <f t="shared" si="33"/>
        <v>0</v>
      </c>
      <c r="S210" s="276">
        <f t="shared" si="33"/>
        <v>0</v>
      </c>
      <c r="T210" s="276">
        <f t="shared" si="33"/>
        <v>0</v>
      </c>
      <c r="U210" s="276">
        <f t="shared" si="33"/>
        <v>0</v>
      </c>
      <c r="V210" s="276">
        <f t="shared" si="33"/>
        <v>0</v>
      </c>
      <c r="W210" s="276">
        <f t="shared" si="33"/>
        <v>0</v>
      </c>
      <c r="X210" s="276">
        <f t="shared" si="33"/>
        <v>0</v>
      </c>
      <c r="Y210" s="276">
        <f t="shared" si="33"/>
        <v>0</v>
      </c>
      <c r="Z210" s="276">
        <f t="shared" si="33"/>
        <v>0</v>
      </c>
      <c r="AA210" s="276">
        <f t="shared" si="33"/>
        <v>0</v>
      </c>
      <c r="AB210" s="276">
        <f t="shared" si="33"/>
        <v>0</v>
      </c>
      <c r="AC210" s="276">
        <f t="shared" si="33"/>
        <v>0</v>
      </c>
      <c r="AD210" s="276">
        <f t="shared" si="33"/>
        <v>0</v>
      </c>
      <c r="AE210" s="276">
        <f t="shared" si="33"/>
        <v>0</v>
      </c>
      <c r="AF210" s="215"/>
      <c r="AG210" s="103"/>
    </row>
    <row r="211" spans="2:33" x14ac:dyDescent="0.2">
      <c r="B211" s="86"/>
      <c r="C211" s="255"/>
      <c r="D211" s="196"/>
      <c r="E211" s="196"/>
      <c r="F211" s="235"/>
      <c r="G211" s="256"/>
      <c r="H211" s="256"/>
      <c r="I211" s="309"/>
      <c r="J211" s="309"/>
      <c r="K211" s="309"/>
      <c r="L211" s="309"/>
      <c r="M211" s="309"/>
      <c r="N211" s="309"/>
      <c r="O211" s="309"/>
      <c r="P211" s="309"/>
      <c r="Q211" s="309"/>
      <c r="R211" s="309"/>
      <c r="S211" s="309"/>
      <c r="T211" s="309"/>
      <c r="U211" s="309"/>
      <c r="V211" s="309"/>
      <c r="W211" s="309"/>
      <c r="X211" s="309"/>
      <c r="Y211" s="309"/>
      <c r="Z211" s="309"/>
      <c r="AA211" s="309"/>
      <c r="AB211" s="309"/>
      <c r="AC211" s="309"/>
      <c r="AD211" s="309"/>
      <c r="AE211" s="309"/>
      <c r="AF211" s="197"/>
      <c r="AG211" s="90"/>
    </row>
    <row r="212" spans="2:33" x14ac:dyDescent="0.2">
      <c r="B212" s="86"/>
      <c r="C212" s="105"/>
      <c r="D212" s="95"/>
      <c r="E212" s="95"/>
      <c r="F212" s="87"/>
      <c r="G212" s="127"/>
      <c r="H212" s="127"/>
      <c r="I212" s="127"/>
      <c r="J212" s="127"/>
      <c r="K212" s="127"/>
      <c r="L212" s="127"/>
      <c r="M212" s="127"/>
      <c r="N212" s="127"/>
      <c r="O212" s="127"/>
      <c r="P212" s="127"/>
      <c r="Q212" s="127"/>
      <c r="R212" s="127"/>
      <c r="S212" s="127"/>
      <c r="T212" s="127"/>
      <c r="U212" s="127"/>
      <c r="V212" s="127"/>
      <c r="W212" s="127"/>
      <c r="X212" s="127"/>
      <c r="Y212" s="127"/>
      <c r="Z212" s="127"/>
      <c r="AA212" s="127"/>
      <c r="AB212" s="127"/>
      <c r="AC212" s="127"/>
      <c r="AD212" s="127"/>
      <c r="AE212" s="127"/>
      <c r="AF212" s="87"/>
      <c r="AG212" s="90"/>
    </row>
    <row r="213" spans="2:33" x14ac:dyDescent="0.2">
      <c r="B213" s="86"/>
      <c r="C213" s="257"/>
      <c r="D213" s="199"/>
      <c r="E213" s="199"/>
      <c r="F213" s="157"/>
      <c r="G213" s="258"/>
      <c r="H213" s="258"/>
      <c r="I213" s="310"/>
      <c r="J213" s="310"/>
      <c r="K213" s="310"/>
      <c r="L213" s="310"/>
      <c r="M213" s="310"/>
      <c r="N213" s="310"/>
      <c r="O213" s="310"/>
      <c r="P213" s="310"/>
      <c r="Q213" s="310"/>
      <c r="R213" s="310"/>
      <c r="S213" s="310"/>
      <c r="T213" s="310"/>
      <c r="U213" s="310"/>
      <c r="V213" s="310"/>
      <c r="W213" s="310"/>
      <c r="X213" s="310"/>
      <c r="Y213" s="310"/>
      <c r="Z213" s="310"/>
      <c r="AA213" s="310"/>
      <c r="AB213" s="310"/>
      <c r="AC213" s="310"/>
      <c r="AD213" s="310"/>
      <c r="AE213" s="310"/>
      <c r="AF213" s="201"/>
      <c r="AG213" s="90"/>
    </row>
    <row r="214" spans="2:33" s="71" customFormat="1" x14ac:dyDescent="0.2">
      <c r="B214" s="131"/>
      <c r="C214" s="250"/>
      <c r="D214" s="268" t="s">
        <v>217</v>
      </c>
      <c r="E214" s="268"/>
      <c r="F214" s="251"/>
      <c r="G214" s="436"/>
      <c r="H214" s="436"/>
      <c r="I214" s="437"/>
      <c r="J214" s="437"/>
      <c r="K214" s="437"/>
      <c r="L214" s="437"/>
      <c r="M214" s="437"/>
      <c r="N214" s="437"/>
      <c r="O214" s="437"/>
      <c r="P214" s="437"/>
      <c r="Q214" s="437"/>
      <c r="R214" s="437"/>
      <c r="S214" s="437"/>
      <c r="T214" s="437"/>
      <c r="U214" s="437"/>
      <c r="V214" s="437"/>
      <c r="W214" s="437"/>
      <c r="X214" s="437"/>
      <c r="Y214" s="437"/>
      <c r="Z214" s="437"/>
      <c r="AA214" s="437"/>
      <c r="AB214" s="437"/>
      <c r="AC214" s="437"/>
      <c r="AD214" s="437"/>
      <c r="AE214" s="437"/>
      <c r="AF214" s="252"/>
      <c r="AG214" s="132"/>
    </row>
    <row r="215" spans="2:33" x14ac:dyDescent="0.2">
      <c r="B215" s="86"/>
      <c r="C215" s="160"/>
      <c r="D215" s="161"/>
      <c r="E215" s="161"/>
      <c r="F215" s="241"/>
      <c r="G215" s="203"/>
      <c r="H215" s="203"/>
      <c r="I215" s="208"/>
      <c r="J215" s="208"/>
      <c r="K215" s="208"/>
      <c r="L215" s="208"/>
      <c r="M215" s="208"/>
      <c r="N215" s="208"/>
      <c r="O215" s="208"/>
      <c r="P215" s="208"/>
      <c r="Q215" s="208"/>
      <c r="R215" s="208"/>
      <c r="S215" s="208"/>
      <c r="T215" s="208"/>
      <c r="U215" s="208"/>
      <c r="V215" s="208"/>
      <c r="W215" s="208"/>
      <c r="X215" s="208"/>
      <c r="Y215" s="208"/>
      <c r="Z215" s="208"/>
      <c r="AA215" s="208"/>
      <c r="AB215" s="208"/>
      <c r="AC215" s="208"/>
      <c r="AD215" s="208"/>
      <c r="AE215" s="208"/>
      <c r="AF215" s="166"/>
      <c r="AG215" s="90"/>
    </row>
    <row r="216" spans="2:33" x14ac:dyDescent="0.2">
      <c r="B216" s="86"/>
      <c r="C216" s="160"/>
      <c r="D216" s="438" t="s">
        <v>195</v>
      </c>
      <c r="E216" s="438"/>
      <c r="F216" s="241"/>
      <c r="G216" s="435">
        <f>'1'!G223</f>
        <v>0</v>
      </c>
      <c r="H216" s="435">
        <f>'2'!G223</f>
        <v>0</v>
      </c>
      <c r="I216" s="435">
        <f>'3'!G223</f>
        <v>0</v>
      </c>
      <c r="J216" s="435">
        <f>'4'!G223</f>
        <v>0</v>
      </c>
      <c r="K216" s="435">
        <f>'5'!G223</f>
        <v>0</v>
      </c>
      <c r="L216" s="435">
        <f>'6'!G223</f>
        <v>0</v>
      </c>
      <c r="M216" s="435">
        <f>'7'!G223</f>
        <v>0</v>
      </c>
      <c r="N216" s="435">
        <f>'8'!G223</f>
        <v>0</v>
      </c>
      <c r="O216" s="435">
        <f>'9'!G223</f>
        <v>0</v>
      </c>
      <c r="P216" s="435">
        <f>'10'!G223</f>
        <v>0</v>
      </c>
      <c r="Q216" s="435">
        <f>'11'!G223</f>
        <v>0</v>
      </c>
      <c r="R216" s="435">
        <f>'12'!G223</f>
        <v>0</v>
      </c>
      <c r="S216" s="435">
        <f>'13'!G223</f>
        <v>0</v>
      </c>
      <c r="T216" s="435">
        <f>'14'!G223</f>
        <v>0</v>
      </c>
      <c r="U216" s="435">
        <f>'15'!G223</f>
        <v>0</v>
      </c>
      <c r="V216" s="435">
        <f>'16'!G223</f>
        <v>0</v>
      </c>
      <c r="W216" s="435">
        <f>'17'!G223</f>
        <v>0</v>
      </c>
      <c r="X216" s="435">
        <f>'18'!G223</f>
        <v>0</v>
      </c>
      <c r="Y216" s="435">
        <f>'19'!G223</f>
        <v>0</v>
      </c>
      <c r="Z216" s="435">
        <f>'20'!G223</f>
        <v>0</v>
      </c>
      <c r="AA216" s="435">
        <f>'21'!G223</f>
        <v>0</v>
      </c>
      <c r="AB216" s="435">
        <f>'22'!G223</f>
        <v>0</v>
      </c>
      <c r="AC216" s="435">
        <f>'23'!G223</f>
        <v>0</v>
      </c>
      <c r="AD216" s="435">
        <f>'24'!G223</f>
        <v>0</v>
      </c>
      <c r="AE216" s="435">
        <f>'25'!G223</f>
        <v>0</v>
      </c>
      <c r="AF216" s="166"/>
      <c r="AG216" s="90"/>
    </row>
    <row r="217" spans="2:33" x14ac:dyDescent="0.2">
      <c r="B217" s="86"/>
      <c r="C217" s="160"/>
      <c r="D217" s="438" t="s">
        <v>196</v>
      </c>
      <c r="E217" s="438"/>
      <c r="F217" s="241"/>
      <c r="G217" s="435">
        <f>'1'!G224</f>
        <v>0</v>
      </c>
      <c r="H217" s="435">
        <f>'2'!G224</f>
        <v>0</v>
      </c>
      <c r="I217" s="435">
        <f>'3'!G224</f>
        <v>0</v>
      </c>
      <c r="J217" s="435">
        <f>'4'!G224</f>
        <v>0</v>
      </c>
      <c r="K217" s="435">
        <f>'5'!G224</f>
        <v>0</v>
      </c>
      <c r="L217" s="435">
        <f>'6'!G224</f>
        <v>0</v>
      </c>
      <c r="M217" s="435">
        <f>'7'!G224</f>
        <v>0</v>
      </c>
      <c r="N217" s="435">
        <f>'8'!G224</f>
        <v>0</v>
      </c>
      <c r="O217" s="435">
        <f>'9'!G224</f>
        <v>0</v>
      </c>
      <c r="P217" s="435">
        <f>'10'!G224</f>
        <v>0</v>
      </c>
      <c r="Q217" s="435">
        <f>'11'!G224</f>
        <v>0</v>
      </c>
      <c r="R217" s="435">
        <f>'12'!G224</f>
        <v>0</v>
      </c>
      <c r="S217" s="435">
        <f>'13'!G224</f>
        <v>0</v>
      </c>
      <c r="T217" s="435">
        <f>'14'!G224</f>
        <v>0</v>
      </c>
      <c r="U217" s="435">
        <f>'15'!G224</f>
        <v>0</v>
      </c>
      <c r="V217" s="435">
        <f>'16'!G224</f>
        <v>0</v>
      </c>
      <c r="W217" s="435">
        <f>'17'!G224</f>
        <v>0</v>
      </c>
      <c r="X217" s="435">
        <f>'18'!G224</f>
        <v>0</v>
      </c>
      <c r="Y217" s="435">
        <f>'19'!G224</f>
        <v>0</v>
      </c>
      <c r="Z217" s="435">
        <f>'20'!G224</f>
        <v>0</v>
      </c>
      <c r="AA217" s="435">
        <f>'21'!G224</f>
        <v>0</v>
      </c>
      <c r="AB217" s="435">
        <f>'22'!G224</f>
        <v>0</v>
      </c>
      <c r="AC217" s="435">
        <f>'23'!G224</f>
        <v>0</v>
      </c>
      <c r="AD217" s="435">
        <f>'24'!G224</f>
        <v>0</v>
      </c>
      <c r="AE217" s="435">
        <f>'25'!G224</f>
        <v>0</v>
      </c>
      <c r="AF217" s="166"/>
      <c r="AG217" s="90"/>
    </row>
    <row r="218" spans="2:33" x14ac:dyDescent="0.2">
      <c r="B218" s="86"/>
      <c r="C218" s="160"/>
      <c r="D218" s="438" t="s">
        <v>197</v>
      </c>
      <c r="E218" s="438"/>
      <c r="F218" s="241"/>
      <c r="G218" s="435">
        <f>'1'!G225</f>
        <v>0</v>
      </c>
      <c r="H218" s="435">
        <f>'2'!G225</f>
        <v>0</v>
      </c>
      <c r="I218" s="435">
        <f>'3'!G225</f>
        <v>0</v>
      </c>
      <c r="J218" s="435">
        <f>'4'!G225</f>
        <v>0</v>
      </c>
      <c r="K218" s="435">
        <f>'5'!G225</f>
        <v>0</v>
      </c>
      <c r="L218" s="435">
        <f>'6'!G225</f>
        <v>0</v>
      </c>
      <c r="M218" s="435">
        <f>'7'!G225</f>
        <v>0</v>
      </c>
      <c r="N218" s="435">
        <f>'8'!G225</f>
        <v>0</v>
      </c>
      <c r="O218" s="435">
        <f>'9'!G225</f>
        <v>0</v>
      </c>
      <c r="P218" s="435">
        <f>'10'!G225</f>
        <v>0</v>
      </c>
      <c r="Q218" s="435">
        <f>'11'!G225</f>
        <v>0</v>
      </c>
      <c r="R218" s="435">
        <f>'12'!G225</f>
        <v>0</v>
      </c>
      <c r="S218" s="435">
        <f>'13'!G225</f>
        <v>0</v>
      </c>
      <c r="T218" s="435">
        <f>'14'!G225</f>
        <v>0</v>
      </c>
      <c r="U218" s="435">
        <f>'15'!G225</f>
        <v>0</v>
      </c>
      <c r="V218" s="435">
        <f>'16'!G225</f>
        <v>0</v>
      </c>
      <c r="W218" s="435">
        <f>'17'!G225</f>
        <v>0</v>
      </c>
      <c r="X218" s="435">
        <f>'18'!G225</f>
        <v>0</v>
      </c>
      <c r="Y218" s="435">
        <f>'19'!G225</f>
        <v>0</v>
      </c>
      <c r="Z218" s="435">
        <f>'20'!G225</f>
        <v>0</v>
      </c>
      <c r="AA218" s="435">
        <f>'21'!G225</f>
        <v>0</v>
      </c>
      <c r="AB218" s="435">
        <f>'22'!G225</f>
        <v>0</v>
      </c>
      <c r="AC218" s="435">
        <f>'23'!G225</f>
        <v>0</v>
      </c>
      <c r="AD218" s="435">
        <f>'24'!G225</f>
        <v>0</v>
      </c>
      <c r="AE218" s="435">
        <f>'25'!G225</f>
        <v>0</v>
      </c>
      <c r="AF218" s="166"/>
      <c r="AG218" s="90"/>
    </row>
    <row r="219" spans="2:33" x14ac:dyDescent="0.2">
      <c r="B219" s="86"/>
      <c r="C219" s="160"/>
      <c r="D219" s="438" t="s">
        <v>198</v>
      </c>
      <c r="E219" s="438"/>
      <c r="F219" s="241"/>
      <c r="G219" s="435">
        <f>'1'!G226</f>
        <v>0</v>
      </c>
      <c r="H219" s="435">
        <f>'2'!G226</f>
        <v>0</v>
      </c>
      <c r="I219" s="435">
        <f>'3'!G226</f>
        <v>0</v>
      </c>
      <c r="J219" s="435">
        <f>'4'!G226</f>
        <v>0</v>
      </c>
      <c r="K219" s="435">
        <f>'5'!G226</f>
        <v>0</v>
      </c>
      <c r="L219" s="435">
        <f>'6'!G226</f>
        <v>0</v>
      </c>
      <c r="M219" s="435">
        <f>'7'!G226</f>
        <v>0</v>
      </c>
      <c r="N219" s="435">
        <f>'8'!G226</f>
        <v>0</v>
      </c>
      <c r="O219" s="435">
        <f>'9'!G226</f>
        <v>0</v>
      </c>
      <c r="P219" s="435">
        <f>'10'!G226</f>
        <v>0</v>
      </c>
      <c r="Q219" s="435">
        <f>'11'!G226</f>
        <v>0</v>
      </c>
      <c r="R219" s="435">
        <f>'12'!G226</f>
        <v>0</v>
      </c>
      <c r="S219" s="435">
        <f>'13'!G226</f>
        <v>0</v>
      </c>
      <c r="T219" s="435">
        <f>'14'!G226</f>
        <v>0</v>
      </c>
      <c r="U219" s="435">
        <f>'15'!G226</f>
        <v>0</v>
      </c>
      <c r="V219" s="435">
        <f>'16'!G226</f>
        <v>0</v>
      </c>
      <c r="W219" s="435">
        <f>'17'!G226</f>
        <v>0</v>
      </c>
      <c r="X219" s="435">
        <f>'18'!G226</f>
        <v>0</v>
      </c>
      <c r="Y219" s="435">
        <f>'19'!G226</f>
        <v>0</v>
      </c>
      <c r="Z219" s="435">
        <f>'20'!G226</f>
        <v>0</v>
      </c>
      <c r="AA219" s="435">
        <f>'21'!G226</f>
        <v>0</v>
      </c>
      <c r="AB219" s="435">
        <f>'22'!G226</f>
        <v>0</v>
      </c>
      <c r="AC219" s="435">
        <f>'23'!G226</f>
        <v>0</v>
      </c>
      <c r="AD219" s="435">
        <f>'24'!G226</f>
        <v>0</v>
      </c>
      <c r="AE219" s="435">
        <f>'25'!G226</f>
        <v>0</v>
      </c>
      <c r="AF219" s="166"/>
      <c r="AG219" s="90"/>
    </row>
    <row r="220" spans="2:33" x14ac:dyDescent="0.2">
      <c r="B220" s="86"/>
      <c r="C220" s="160"/>
      <c r="D220" s="438" t="s">
        <v>199</v>
      </c>
      <c r="E220" s="438"/>
      <c r="F220" s="241"/>
      <c r="G220" s="435">
        <f>'1'!G227</f>
        <v>0</v>
      </c>
      <c r="H220" s="435">
        <f>'2'!G227</f>
        <v>0</v>
      </c>
      <c r="I220" s="435">
        <f>'3'!G227</f>
        <v>0</v>
      </c>
      <c r="J220" s="435">
        <f>'4'!G227</f>
        <v>0</v>
      </c>
      <c r="K220" s="435">
        <f>'5'!G227</f>
        <v>0</v>
      </c>
      <c r="L220" s="435">
        <f>'6'!G227</f>
        <v>0</v>
      </c>
      <c r="M220" s="435">
        <f>'7'!G227</f>
        <v>0</v>
      </c>
      <c r="N220" s="435">
        <f>'8'!G227</f>
        <v>0</v>
      </c>
      <c r="O220" s="435">
        <f>'9'!G227</f>
        <v>0</v>
      </c>
      <c r="P220" s="435">
        <f>'10'!G227</f>
        <v>0</v>
      </c>
      <c r="Q220" s="435">
        <f>'11'!G227</f>
        <v>0</v>
      </c>
      <c r="R220" s="435">
        <f>'12'!G227</f>
        <v>0</v>
      </c>
      <c r="S220" s="435">
        <f>'13'!G227</f>
        <v>0</v>
      </c>
      <c r="T220" s="435">
        <f>'14'!G227</f>
        <v>0</v>
      </c>
      <c r="U220" s="435">
        <f>'15'!G227</f>
        <v>0</v>
      </c>
      <c r="V220" s="435">
        <f>'16'!G227</f>
        <v>0</v>
      </c>
      <c r="W220" s="435">
        <f>'17'!G227</f>
        <v>0</v>
      </c>
      <c r="X220" s="435">
        <f>'18'!G227</f>
        <v>0</v>
      </c>
      <c r="Y220" s="435">
        <f>'19'!G227</f>
        <v>0</v>
      </c>
      <c r="Z220" s="435">
        <f>'20'!G227</f>
        <v>0</v>
      </c>
      <c r="AA220" s="435">
        <f>'21'!G227</f>
        <v>0</v>
      </c>
      <c r="AB220" s="435">
        <f>'22'!G227</f>
        <v>0</v>
      </c>
      <c r="AC220" s="435">
        <f>'23'!G227</f>
        <v>0</v>
      </c>
      <c r="AD220" s="435">
        <f>'24'!G227</f>
        <v>0</v>
      </c>
      <c r="AE220" s="435">
        <f>'25'!G227</f>
        <v>0</v>
      </c>
      <c r="AF220" s="166"/>
      <c r="AG220" s="90"/>
    </row>
    <row r="221" spans="2:33" x14ac:dyDescent="0.2">
      <c r="B221" s="86"/>
      <c r="C221" s="160"/>
      <c r="D221" s="438" t="s">
        <v>200</v>
      </c>
      <c r="E221" s="438"/>
      <c r="F221" s="241"/>
      <c r="G221" s="435">
        <f>'1'!G228</f>
        <v>0</v>
      </c>
      <c r="H221" s="435">
        <f>'2'!G228</f>
        <v>0</v>
      </c>
      <c r="I221" s="435">
        <f>'3'!G228</f>
        <v>0</v>
      </c>
      <c r="J221" s="435">
        <f>'4'!G228</f>
        <v>0</v>
      </c>
      <c r="K221" s="435">
        <f>'5'!G228</f>
        <v>0</v>
      </c>
      <c r="L221" s="435">
        <f>'6'!G228</f>
        <v>0</v>
      </c>
      <c r="M221" s="435">
        <f>'7'!G228</f>
        <v>0</v>
      </c>
      <c r="N221" s="435">
        <f>'8'!G228</f>
        <v>0</v>
      </c>
      <c r="O221" s="435">
        <f>'9'!G228</f>
        <v>0</v>
      </c>
      <c r="P221" s="435">
        <f>'10'!G228</f>
        <v>0</v>
      </c>
      <c r="Q221" s="435">
        <f>'11'!G228</f>
        <v>0</v>
      </c>
      <c r="R221" s="435">
        <f>'12'!G228</f>
        <v>0</v>
      </c>
      <c r="S221" s="435">
        <f>'13'!G228</f>
        <v>0</v>
      </c>
      <c r="T221" s="435">
        <f>'14'!G228</f>
        <v>0</v>
      </c>
      <c r="U221" s="435">
        <f>'15'!G228</f>
        <v>0</v>
      </c>
      <c r="V221" s="435">
        <f>'16'!G228</f>
        <v>0</v>
      </c>
      <c r="W221" s="435">
        <f>'17'!G228</f>
        <v>0</v>
      </c>
      <c r="X221" s="435">
        <f>'18'!G228</f>
        <v>0</v>
      </c>
      <c r="Y221" s="435">
        <f>'19'!G228</f>
        <v>0</v>
      </c>
      <c r="Z221" s="435">
        <f>'20'!G228</f>
        <v>0</v>
      </c>
      <c r="AA221" s="435">
        <f>'21'!G228</f>
        <v>0</v>
      </c>
      <c r="AB221" s="435">
        <f>'22'!G228</f>
        <v>0</v>
      </c>
      <c r="AC221" s="435">
        <f>'23'!G228</f>
        <v>0</v>
      </c>
      <c r="AD221" s="435">
        <f>'24'!G228</f>
        <v>0</v>
      </c>
      <c r="AE221" s="435">
        <f>'25'!G228</f>
        <v>0</v>
      </c>
      <c r="AF221" s="166"/>
      <c r="AG221" s="90"/>
    </row>
    <row r="222" spans="2:33" x14ac:dyDescent="0.2">
      <c r="B222" s="86"/>
      <c r="C222" s="160"/>
      <c r="D222" s="161"/>
      <c r="E222" s="161"/>
      <c r="F222" s="241"/>
      <c r="G222" s="203"/>
      <c r="H222" s="203"/>
      <c r="I222" s="203"/>
      <c r="J222" s="203"/>
      <c r="K222" s="203"/>
      <c r="L222" s="203"/>
      <c r="M222" s="203"/>
      <c r="N222" s="203"/>
      <c r="O222" s="203"/>
      <c r="P222" s="203"/>
      <c r="Q222" s="203"/>
      <c r="R222" s="203"/>
      <c r="S222" s="203"/>
      <c r="T222" s="203"/>
      <c r="U222" s="203"/>
      <c r="V222" s="203"/>
      <c r="W222" s="203"/>
      <c r="X222" s="203"/>
      <c r="Y222" s="203"/>
      <c r="Z222" s="203"/>
      <c r="AA222" s="203"/>
      <c r="AB222" s="203"/>
      <c r="AC222" s="203"/>
      <c r="AD222" s="203"/>
      <c r="AE222" s="203"/>
      <c r="AF222" s="166"/>
      <c r="AG222" s="90"/>
    </row>
    <row r="223" spans="2:33" s="74" customFormat="1" x14ac:dyDescent="0.2">
      <c r="B223" s="102"/>
      <c r="C223" s="181"/>
      <c r="D223" s="254" t="s">
        <v>171</v>
      </c>
      <c r="E223" s="254"/>
      <c r="F223" s="249"/>
      <c r="G223" s="276">
        <f>SUM(G216:G221)</f>
        <v>0</v>
      </c>
      <c r="H223" s="276">
        <f t="shared" ref="H223:AE223" si="34">SUM(H216:H221)</f>
        <v>0</v>
      </c>
      <c r="I223" s="276">
        <f t="shared" si="34"/>
        <v>0</v>
      </c>
      <c r="J223" s="276">
        <f t="shared" si="34"/>
        <v>0</v>
      </c>
      <c r="K223" s="276">
        <f t="shared" si="34"/>
        <v>0</v>
      </c>
      <c r="L223" s="276">
        <f t="shared" si="34"/>
        <v>0</v>
      </c>
      <c r="M223" s="276">
        <f t="shared" si="34"/>
        <v>0</v>
      </c>
      <c r="N223" s="276">
        <f t="shared" si="34"/>
        <v>0</v>
      </c>
      <c r="O223" s="276">
        <f t="shared" si="34"/>
        <v>0</v>
      </c>
      <c r="P223" s="276">
        <f t="shared" si="34"/>
        <v>0</v>
      </c>
      <c r="Q223" s="276">
        <f t="shared" si="34"/>
        <v>0</v>
      </c>
      <c r="R223" s="276">
        <f t="shared" si="34"/>
        <v>0</v>
      </c>
      <c r="S223" s="276">
        <f t="shared" si="34"/>
        <v>0</v>
      </c>
      <c r="T223" s="276">
        <f t="shared" si="34"/>
        <v>0</v>
      </c>
      <c r="U223" s="276">
        <f t="shared" si="34"/>
        <v>0</v>
      </c>
      <c r="V223" s="276">
        <f t="shared" si="34"/>
        <v>0</v>
      </c>
      <c r="W223" s="276">
        <f t="shared" si="34"/>
        <v>0</v>
      </c>
      <c r="X223" s="276">
        <f t="shared" si="34"/>
        <v>0</v>
      </c>
      <c r="Y223" s="276">
        <f t="shared" si="34"/>
        <v>0</v>
      </c>
      <c r="Z223" s="276">
        <f t="shared" si="34"/>
        <v>0</v>
      </c>
      <c r="AA223" s="276">
        <f t="shared" si="34"/>
        <v>0</v>
      </c>
      <c r="AB223" s="276">
        <f t="shared" si="34"/>
        <v>0</v>
      </c>
      <c r="AC223" s="276">
        <f t="shared" si="34"/>
        <v>0</v>
      </c>
      <c r="AD223" s="276">
        <f t="shared" si="34"/>
        <v>0</v>
      </c>
      <c r="AE223" s="276">
        <f t="shared" si="34"/>
        <v>0</v>
      </c>
      <c r="AF223" s="215"/>
      <c r="AG223" s="103"/>
    </row>
    <row r="224" spans="2:33" x14ac:dyDescent="0.2">
      <c r="B224" s="86"/>
      <c r="C224" s="255"/>
      <c r="D224" s="196"/>
      <c r="E224" s="196"/>
      <c r="F224" s="235"/>
      <c r="G224" s="256"/>
      <c r="H224" s="256"/>
      <c r="I224" s="256"/>
      <c r="J224" s="256"/>
      <c r="K224" s="256"/>
      <c r="L224" s="256"/>
      <c r="M224" s="256"/>
      <c r="N224" s="256"/>
      <c r="O224" s="256"/>
      <c r="P224" s="256"/>
      <c r="Q224" s="256"/>
      <c r="R224" s="256"/>
      <c r="S224" s="256"/>
      <c r="T224" s="256"/>
      <c r="U224" s="256"/>
      <c r="V224" s="256"/>
      <c r="W224" s="256"/>
      <c r="X224" s="256"/>
      <c r="Y224" s="256"/>
      <c r="Z224" s="256"/>
      <c r="AA224" s="256"/>
      <c r="AB224" s="256"/>
      <c r="AC224" s="256"/>
      <c r="AD224" s="256"/>
      <c r="AE224" s="256"/>
      <c r="AF224" s="197"/>
      <c r="AG224" s="90"/>
    </row>
    <row r="225" spans="2:33" x14ac:dyDescent="0.2">
      <c r="B225" s="86"/>
      <c r="C225" s="105"/>
      <c r="D225" s="95"/>
      <c r="E225" s="95"/>
      <c r="F225" s="87"/>
      <c r="G225" s="127"/>
      <c r="H225" s="127"/>
      <c r="I225" s="127"/>
      <c r="J225" s="127"/>
      <c r="K225" s="127"/>
      <c r="L225" s="127"/>
      <c r="M225" s="127"/>
      <c r="N225" s="127"/>
      <c r="O225" s="127"/>
      <c r="P225" s="127"/>
      <c r="Q225" s="127"/>
      <c r="R225" s="127"/>
      <c r="S225" s="127"/>
      <c r="T225" s="127"/>
      <c r="U225" s="127"/>
      <c r="V225" s="127"/>
      <c r="W225" s="127"/>
      <c r="X225" s="127"/>
      <c r="Y225" s="127"/>
      <c r="Z225" s="127"/>
      <c r="AA225" s="127"/>
      <c r="AB225" s="127"/>
      <c r="AC225" s="127"/>
      <c r="AD225" s="127"/>
      <c r="AE225" s="127"/>
      <c r="AF225" s="87"/>
      <c r="AG225" s="90"/>
    </row>
    <row r="226" spans="2:33" x14ac:dyDescent="0.2">
      <c r="B226" s="86"/>
      <c r="C226" s="257"/>
      <c r="D226" s="199"/>
      <c r="E226" s="199"/>
      <c r="F226" s="157"/>
      <c r="G226" s="258"/>
      <c r="H226" s="258"/>
      <c r="I226" s="258"/>
      <c r="J226" s="258"/>
      <c r="K226" s="258"/>
      <c r="L226" s="258"/>
      <c r="M226" s="258"/>
      <c r="N226" s="258"/>
      <c r="O226" s="258"/>
      <c r="P226" s="258"/>
      <c r="Q226" s="258"/>
      <c r="R226" s="258"/>
      <c r="S226" s="258"/>
      <c r="T226" s="258"/>
      <c r="U226" s="258"/>
      <c r="V226" s="258"/>
      <c r="W226" s="258"/>
      <c r="X226" s="258"/>
      <c r="Y226" s="258"/>
      <c r="Z226" s="258"/>
      <c r="AA226" s="258"/>
      <c r="AB226" s="258"/>
      <c r="AC226" s="258"/>
      <c r="AD226" s="258"/>
      <c r="AE226" s="258"/>
      <c r="AF226" s="201"/>
      <c r="AG226" s="90"/>
    </row>
    <row r="227" spans="2:33" x14ac:dyDescent="0.2">
      <c r="B227" s="86"/>
      <c r="C227" s="183"/>
      <c r="D227" s="175" t="s">
        <v>172</v>
      </c>
      <c r="E227" s="175"/>
      <c r="F227" s="162"/>
      <c r="G227" s="321">
        <f t="shared" ref="G227:AE227" si="35">G193+G210+G223</f>
        <v>0</v>
      </c>
      <c r="H227" s="321">
        <f t="shared" si="35"/>
        <v>0</v>
      </c>
      <c r="I227" s="321">
        <f t="shared" si="35"/>
        <v>0</v>
      </c>
      <c r="J227" s="321">
        <f t="shared" si="35"/>
        <v>0</v>
      </c>
      <c r="K227" s="321">
        <f t="shared" si="35"/>
        <v>0</v>
      </c>
      <c r="L227" s="321">
        <f t="shared" si="35"/>
        <v>0</v>
      </c>
      <c r="M227" s="321">
        <f t="shared" si="35"/>
        <v>0</v>
      </c>
      <c r="N227" s="321">
        <f t="shared" si="35"/>
        <v>0</v>
      </c>
      <c r="O227" s="321">
        <f t="shared" si="35"/>
        <v>0</v>
      </c>
      <c r="P227" s="321">
        <f t="shared" si="35"/>
        <v>0</v>
      </c>
      <c r="Q227" s="321">
        <f t="shared" si="35"/>
        <v>0</v>
      </c>
      <c r="R227" s="321">
        <f t="shared" si="35"/>
        <v>0</v>
      </c>
      <c r="S227" s="321">
        <f t="shared" si="35"/>
        <v>0</v>
      </c>
      <c r="T227" s="321">
        <f t="shared" si="35"/>
        <v>0</v>
      </c>
      <c r="U227" s="321">
        <f t="shared" si="35"/>
        <v>0</v>
      </c>
      <c r="V227" s="321">
        <f t="shared" si="35"/>
        <v>0</v>
      </c>
      <c r="W227" s="321">
        <f t="shared" si="35"/>
        <v>0</v>
      </c>
      <c r="X227" s="321">
        <f t="shared" si="35"/>
        <v>0</v>
      </c>
      <c r="Y227" s="321">
        <f t="shared" si="35"/>
        <v>0</v>
      </c>
      <c r="Z227" s="321">
        <f t="shared" si="35"/>
        <v>0</v>
      </c>
      <c r="AA227" s="321">
        <f t="shared" si="35"/>
        <v>0</v>
      </c>
      <c r="AB227" s="321">
        <f t="shared" si="35"/>
        <v>0</v>
      </c>
      <c r="AC227" s="321">
        <f t="shared" si="35"/>
        <v>0</v>
      </c>
      <c r="AD227" s="321">
        <f t="shared" si="35"/>
        <v>0</v>
      </c>
      <c r="AE227" s="321">
        <f t="shared" si="35"/>
        <v>0</v>
      </c>
      <c r="AF227" s="166"/>
      <c r="AG227" s="90"/>
    </row>
    <row r="228" spans="2:33" x14ac:dyDescent="0.2">
      <c r="B228" s="86"/>
      <c r="C228" s="255"/>
      <c r="D228" s="196"/>
      <c r="E228" s="196"/>
      <c r="F228" s="235"/>
      <c r="G228" s="256"/>
      <c r="H228" s="256"/>
      <c r="I228" s="256"/>
      <c r="J228" s="256"/>
      <c r="K228" s="256"/>
      <c r="L228" s="256"/>
      <c r="M228" s="256"/>
      <c r="N228" s="256"/>
      <c r="O228" s="256"/>
      <c r="P228" s="256"/>
      <c r="Q228" s="256"/>
      <c r="R228" s="256"/>
      <c r="S228" s="256"/>
      <c r="T228" s="256"/>
      <c r="U228" s="256"/>
      <c r="V228" s="256"/>
      <c r="W228" s="256"/>
      <c r="X228" s="256"/>
      <c r="Y228" s="256"/>
      <c r="Z228" s="256"/>
      <c r="AA228" s="256"/>
      <c r="AB228" s="256"/>
      <c r="AC228" s="256"/>
      <c r="AD228" s="256"/>
      <c r="AE228" s="256"/>
      <c r="AF228" s="197"/>
      <c r="AG228" s="90"/>
    </row>
    <row r="229" spans="2:33" x14ac:dyDescent="0.2">
      <c r="B229" s="86"/>
      <c r="C229" s="105"/>
      <c r="D229" s="95"/>
      <c r="E229" s="95"/>
      <c r="F229" s="87"/>
      <c r="G229" s="127"/>
      <c r="H229" s="127"/>
      <c r="I229" s="127"/>
      <c r="J229" s="127"/>
      <c r="K229" s="127"/>
      <c r="L229" s="127"/>
      <c r="M229" s="127"/>
      <c r="N229" s="127"/>
      <c r="O229" s="127"/>
      <c r="P229" s="127"/>
      <c r="Q229" s="127"/>
      <c r="R229" s="127"/>
      <c r="S229" s="127"/>
      <c r="T229" s="127"/>
      <c r="U229" s="127"/>
      <c r="V229" s="127"/>
      <c r="W229" s="127"/>
      <c r="X229" s="127"/>
      <c r="Y229" s="127"/>
      <c r="Z229" s="127"/>
      <c r="AA229" s="127"/>
      <c r="AB229" s="127"/>
      <c r="AC229" s="127"/>
      <c r="AD229" s="127"/>
      <c r="AE229" s="127"/>
      <c r="AF229" s="87"/>
      <c r="AG229" s="90"/>
    </row>
    <row r="230" spans="2:33" x14ac:dyDescent="0.2">
      <c r="B230" s="111"/>
      <c r="C230" s="112"/>
      <c r="D230" s="123"/>
      <c r="E230" s="123"/>
      <c r="F230" s="112"/>
      <c r="G230" s="112"/>
      <c r="H230" s="112"/>
      <c r="I230" s="112"/>
      <c r="J230" s="112"/>
      <c r="K230" s="112"/>
      <c r="L230" s="112"/>
      <c r="M230" s="112"/>
      <c r="N230" s="112"/>
      <c r="O230" s="112"/>
      <c r="P230" s="112"/>
      <c r="Q230" s="112"/>
      <c r="R230" s="112"/>
      <c r="S230" s="112"/>
      <c r="T230" s="112"/>
      <c r="U230" s="112"/>
      <c r="V230" s="112"/>
      <c r="W230" s="112"/>
      <c r="X230" s="112"/>
      <c r="Y230" s="112"/>
      <c r="Z230" s="112"/>
      <c r="AA230" s="112"/>
      <c r="AB230" s="112"/>
      <c r="AC230" s="112"/>
      <c r="AD230" s="112"/>
      <c r="AE230" s="112"/>
      <c r="AF230" s="113" t="s">
        <v>186</v>
      </c>
      <c r="AG230" s="114"/>
    </row>
    <row r="231" spans="2:33" x14ac:dyDescent="0.2">
      <c r="B231" s="81"/>
      <c r="C231" s="133"/>
      <c r="D231" s="130"/>
      <c r="E231" s="130"/>
      <c r="F231" s="82"/>
      <c r="G231" s="134"/>
      <c r="H231" s="134"/>
      <c r="I231" s="134"/>
      <c r="J231" s="134"/>
      <c r="K231" s="134"/>
      <c r="L231" s="134"/>
      <c r="M231" s="134"/>
      <c r="N231" s="134"/>
      <c r="O231" s="134"/>
      <c r="P231" s="134"/>
      <c r="Q231" s="134"/>
      <c r="R231" s="134"/>
      <c r="S231" s="134"/>
      <c r="T231" s="134"/>
      <c r="U231" s="134"/>
      <c r="V231" s="134"/>
      <c r="W231" s="134"/>
      <c r="X231" s="134"/>
      <c r="Y231" s="134"/>
      <c r="Z231" s="134"/>
      <c r="AA231" s="134"/>
      <c r="AB231" s="134"/>
      <c r="AC231" s="134"/>
      <c r="AD231" s="134"/>
      <c r="AE231" s="134"/>
      <c r="AF231" s="82"/>
      <c r="AG231" s="85"/>
    </row>
    <row r="232" spans="2:33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127"/>
      <c r="N232" s="127"/>
      <c r="O232" s="127"/>
      <c r="P232" s="127"/>
      <c r="Q232" s="127"/>
      <c r="R232" s="127"/>
      <c r="S232" s="127"/>
      <c r="T232" s="127"/>
      <c r="U232" s="127"/>
      <c r="V232" s="127"/>
      <c r="W232" s="127"/>
      <c r="X232" s="127"/>
      <c r="Y232" s="127"/>
      <c r="Z232" s="127"/>
      <c r="AA232" s="127"/>
      <c r="AB232" s="127"/>
      <c r="AC232" s="127"/>
      <c r="AD232" s="127"/>
      <c r="AE232" s="127"/>
      <c r="AF232" s="87"/>
      <c r="AG232" s="90"/>
    </row>
    <row r="233" spans="2:33" s="68" customFormat="1" ht="18.75" x14ac:dyDescent="0.3">
      <c r="B233" s="91"/>
      <c r="C233" s="145" t="s">
        <v>143</v>
      </c>
      <c r="D233" s="135"/>
      <c r="E233" s="135"/>
      <c r="F233" s="92"/>
      <c r="G233" s="136"/>
      <c r="H233" s="136"/>
      <c r="I233" s="136"/>
      <c r="J233" s="136"/>
      <c r="K233" s="136"/>
      <c r="L233" s="136"/>
      <c r="M233" s="136"/>
      <c r="N233" s="136"/>
      <c r="O233" s="136"/>
      <c r="P233" s="136"/>
      <c r="Q233" s="136"/>
      <c r="R233" s="136"/>
      <c r="S233" s="136"/>
      <c r="T233" s="136"/>
      <c r="U233" s="136"/>
      <c r="V233" s="136"/>
      <c r="W233" s="136"/>
      <c r="X233" s="136"/>
      <c r="Y233" s="136"/>
      <c r="Z233" s="136"/>
      <c r="AA233" s="136"/>
      <c r="AB233" s="136"/>
      <c r="AC233" s="136"/>
      <c r="AD233" s="136"/>
      <c r="AE233" s="136"/>
      <c r="AF233" s="92"/>
      <c r="AG233" s="93"/>
    </row>
    <row r="234" spans="2:33" ht="18.75" x14ac:dyDescent="0.3">
      <c r="B234" s="86"/>
      <c r="C234" s="137"/>
      <c r="D234" s="95"/>
      <c r="E234" s="95"/>
      <c r="F234" s="87"/>
      <c r="G234" s="127"/>
      <c r="H234" s="127"/>
      <c r="I234" s="127"/>
      <c r="J234" s="127"/>
      <c r="K234" s="127"/>
      <c r="L234" s="127"/>
      <c r="M234" s="127"/>
      <c r="N234" s="127"/>
      <c r="O234" s="127"/>
      <c r="P234" s="127"/>
      <c r="Q234" s="127"/>
      <c r="R234" s="127"/>
      <c r="S234" s="127"/>
      <c r="T234" s="127"/>
      <c r="U234" s="127"/>
      <c r="V234" s="127"/>
      <c r="W234" s="127"/>
      <c r="X234" s="127"/>
      <c r="Y234" s="127"/>
      <c r="Z234" s="127"/>
      <c r="AA234" s="127"/>
      <c r="AB234" s="127"/>
      <c r="AC234" s="127"/>
      <c r="AD234" s="127"/>
      <c r="AE234" s="127"/>
      <c r="AF234" s="87"/>
      <c r="AG234" s="90"/>
    </row>
    <row r="235" spans="2:33" x14ac:dyDescent="0.2">
      <c r="B235" s="86"/>
      <c r="C235" s="138"/>
      <c r="D235" s="139"/>
      <c r="E235" s="139"/>
      <c r="F235" s="98"/>
      <c r="G235" s="275"/>
      <c r="H235" s="275"/>
      <c r="I235" s="275"/>
      <c r="J235" s="275"/>
      <c r="K235" s="275"/>
      <c r="L235" s="275"/>
      <c r="M235" s="275"/>
      <c r="N235" s="275"/>
      <c r="O235" s="275"/>
      <c r="P235" s="275"/>
      <c r="Q235" s="275"/>
      <c r="R235" s="275"/>
      <c r="S235" s="275"/>
      <c r="T235" s="275"/>
      <c r="U235" s="275"/>
      <c r="V235" s="275"/>
      <c r="W235" s="275"/>
      <c r="X235" s="275"/>
      <c r="Y235" s="275"/>
      <c r="Z235" s="275"/>
      <c r="AA235" s="275"/>
      <c r="AB235" s="275"/>
      <c r="AC235" s="275"/>
      <c r="AD235" s="275"/>
      <c r="AE235" s="275"/>
      <c r="AF235" s="98"/>
      <c r="AG235" s="90"/>
    </row>
    <row r="236" spans="2:33" x14ac:dyDescent="0.2">
      <c r="B236" s="86"/>
      <c r="C236" s="138"/>
      <c r="D236" s="126"/>
      <c r="E236" s="151" t="s">
        <v>258</v>
      </c>
      <c r="F236" s="94"/>
      <c r="G236" s="155" t="str">
        <f>G7</f>
        <v>11AA</v>
      </c>
      <c r="H236" s="155" t="e">
        <f t="shared" ref="H236:AE236" si="36">H7</f>
        <v>#REF!</v>
      </c>
      <c r="I236" s="155" t="e">
        <f t="shared" si="36"/>
        <v>#REF!</v>
      </c>
      <c r="J236" s="155" t="e">
        <f t="shared" si="36"/>
        <v>#REF!</v>
      </c>
      <c r="K236" s="155" t="e">
        <f t="shared" si="36"/>
        <v>#REF!</v>
      </c>
      <c r="L236" s="155" t="e">
        <f t="shared" si="36"/>
        <v>#REF!</v>
      </c>
      <c r="M236" s="155" t="e">
        <f t="shared" si="36"/>
        <v>#REF!</v>
      </c>
      <c r="N236" s="155" t="e">
        <f t="shared" si="36"/>
        <v>#REF!</v>
      </c>
      <c r="O236" s="155" t="e">
        <f t="shared" si="36"/>
        <v>#REF!</v>
      </c>
      <c r="P236" s="155" t="e">
        <f t="shared" si="36"/>
        <v>#REF!</v>
      </c>
      <c r="Q236" s="155" t="e">
        <f t="shared" si="36"/>
        <v>#REF!</v>
      </c>
      <c r="R236" s="155" t="e">
        <f t="shared" si="36"/>
        <v>#REF!</v>
      </c>
      <c r="S236" s="155" t="e">
        <f t="shared" si="36"/>
        <v>#REF!</v>
      </c>
      <c r="T236" s="155" t="e">
        <f t="shared" si="36"/>
        <v>#REF!</v>
      </c>
      <c r="U236" s="155" t="e">
        <f t="shared" si="36"/>
        <v>#REF!</v>
      </c>
      <c r="V236" s="155" t="e">
        <f t="shared" si="36"/>
        <v>#REF!</v>
      </c>
      <c r="W236" s="155" t="e">
        <f t="shared" si="36"/>
        <v>#REF!</v>
      </c>
      <c r="X236" s="155" t="e">
        <f t="shared" si="36"/>
        <v>#REF!</v>
      </c>
      <c r="Y236" s="155" t="e">
        <f t="shared" si="36"/>
        <v>#REF!</v>
      </c>
      <c r="Z236" s="155" t="e">
        <f t="shared" si="36"/>
        <v>#REF!</v>
      </c>
      <c r="AA236" s="155" t="e">
        <f t="shared" si="36"/>
        <v>#REF!</v>
      </c>
      <c r="AB236" s="155" t="e">
        <f t="shared" si="36"/>
        <v>#REF!</v>
      </c>
      <c r="AC236" s="155" t="e">
        <f t="shared" si="36"/>
        <v>#REF!</v>
      </c>
      <c r="AD236" s="155" t="e">
        <f t="shared" si="36"/>
        <v>#REF!</v>
      </c>
      <c r="AE236" s="155" t="e">
        <f t="shared" si="36"/>
        <v>#REF!</v>
      </c>
      <c r="AF236" s="98"/>
      <c r="AG236" s="90"/>
    </row>
    <row r="237" spans="2:33" x14ac:dyDescent="0.2">
      <c r="B237" s="86"/>
      <c r="C237" s="138"/>
      <c r="D237" s="139"/>
      <c r="E237" s="139"/>
      <c r="F237" s="98"/>
      <c r="G237" s="140"/>
      <c r="H237" s="140"/>
      <c r="I237" s="140"/>
      <c r="J237" s="140"/>
      <c r="K237" s="140"/>
      <c r="L237" s="140"/>
      <c r="M237" s="140"/>
      <c r="N237" s="140"/>
      <c r="O237" s="140"/>
      <c r="P237" s="140"/>
      <c r="Q237" s="140"/>
      <c r="R237" s="140"/>
      <c r="S237" s="140"/>
      <c r="T237" s="140"/>
      <c r="U237" s="140"/>
      <c r="V237" s="140"/>
      <c r="W237" s="140"/>
      <c r="X237" s="140"/>
      <c r="Y237" s="140"/>
      <c r="Z237" s="140"/>
      <c r="AA237" s="140"/>
      <c r="AB237" s="140"/>
      <c r="AC237" s="140"/>
      <c r="AD237" s="140"/>
      <c r="AE237" s="140"/>
      <c r="AF237" s="98"/>
      <c r="AG237" s="90"/>
    </row>
    <row r="238" spans="2:33" x14ac:dyDescent="0.2">
      <c r="B238" s="86"/>
      <c r="C238" s="257"/>
      <c r="D238" s="199"/>
      <c r="E238" s="199"/>
      <c r="F238" s="157"/>
      <c r="G238" s="258"/>
      <c r="H238" s="258"/>
      <c r="I238" s="310"/>
      <c r="J238" s="310"/>
      <c r="K238" s="310"/>
      <c r="L238" s="310"/>
      <c r="M238" s="310"/>
      <c r="N238" s="310"/>
      <c r="O238" s="310"/>
      <c r="P238" s="310"/>
      <c r="Q238" s="310"/>
      <c r="R238" s="310"/>
      <c r="S238" s="310"/>
      <c r="T238" s="310"/>
      <c r="U238" s="310"/>
      <c r="V238" s="310"/>
      <c r="W238" s="310"/>
      <c r="X238" s="310"/>
      <c r="Y238" s="310"/>
      <c r="Z238" s="310"/>
      <c r="AA238" s="310"/>
      <c r="AB238" s="310"/>
      <c r="AC238" s="310"/>
      <c r="AD238" s="310"/>
      <c r="AE238" s="310"/>
      <c r="AF238" s="201"/>
      <c r="AG238" s="90"/>
    </row>
    <row r="239" spans="2:33" x14ac:dyDescent="0.2">
      <c r="B239" s="86"/>
      <c r="C239" s="183"/>
      <c r="D239" s="268" t="s">
        <v>228</v>
      </c>
      <c r="E239" s="298"/>
      <c r="F239" s="162"/>
      <c r="G239" s="241"/>
      <c r="H239" s="241"/>
      <c r="I239" s="311"/>
      <c r="J239" s="311"/>
      <c r="K239" s="311"/>
      <c r="L239" s="311"/>
      <c r="M239" s="311"/>
      <c r="N239" s="311"/>
      <c r="O239" s="311"/>
      <c r="P239" s="311"/>
      <c r="Q239" s="311"/>
      <c r="R239" s="311"/>
      <c r="S239" s="311"/>
      <c r="T239" s="311"/>
      <c r="U239" s="311"/>
      <c r="V239" s="311"/>
      <c r="W239" s="311"/>
      <c r="X239" s="311"/>
      <c r="Y239" s="311"/>
      <c r="Z239" s="311"/>
      <c r="AA239" s="311"/>
      <c r="AB239" s="311"/>
      <c r="AC239" s="311"/>
      <c r="AD239" s="311"/>
      <c r="AE239" s="311"/>
      <c r="AF239" s="166"/>
      <c r="AG239" s="90"/>
    </row>
    <row r="240" spans="2:33" x14ac:dyDescent="0.2">
      <c r="B240" s="86"/>
      <c r="C240" s="183"/>
      <c r="D240" s="161"/>
      <c r="E240" s="161"/>
      <c r="F240" s="162"/>
      <c r="G240" s="241"/>
      <c r="H240" s="241"/>
      <c r="I240" s="311"/>
      <c r="J240" s="311"/>
      <c r="K240" s="311"/>
      <c r="L240" s="311"/>
      <c r="M240" s="311"/>
      <c r="N240" s="311"/>
      <c r="O240" s="311"/>
      <c r="P240" s="311"/>
      <c r="Q240" s="311"/>
      <c r="R240" s="311"/>
      <c r="S240" s="311"/>
      <c r="T240" s="311"/>
      <c r="U240" s="311"/>
      <c r="V240" s="311"/>
      <c r="W240" s="311"/>
      <c r="X240" s="311"/>
      <c r="Y240" s="311"/>
      <c r="Z240" s="311"/>
      <c r="AA240" s="311"/>
      <c r="AB240" s="311"/>
      <c r="AC240" s="311"/>
      <c r="AD240" s="311"/>
      <c r="AE240" s="311"/>
      <c r="AF240" s="166"/>
      <c r="AG240" s="90"/>
    </row>
    <row r="241" spans="2:33" x14ac:dyDescent="0.2">
      <c r="B241" s="86"/>
      <c r="C241" s="183"/>
      <c r="D241" s="175" t="s">
        <v>140</v>
      </c>
      <c r="E241" s="175"/>
      <c r="F241" s="162"/>
      <c r="G241" s="241"/>
      <c r="H241" s="241"/>
      <c r="I241" s="311"/>
      <c r="J241" s="311"/>
      <c r="K241" s="311"/>
      <c r="L241" s="311"/>
      <c r="M241" s="311"/>
      <c r="N241" s="311"/>
      <c r="O241" s="311"/>
      <c r="P241" s="311"/>
      <c r="Q241" s="311"/>
      <c r="R241" s="311"/>
      <c r="S241" s="311"/>
      <c r="T241" s="311"/>
      <c r="U241" s="311"/>
      <c r="V241" s="311"/>
      <c r="W241" s="311"/>
      <c r="X241" s="311"/>
      <c r="Y241" s="311"/>
      <c r="Z241" s="311"/>
      <c r="AA241" s="311"/>
      <c r="AB241" s="311"/>
      <c r="AC241" s="311"/>
      <c r="AD241" s="311"/>
      <c r="AE241" s="311"/>
      <c r="AF241" s="166"/>
      <c r="AG241" s="90"/>
    </row>
    <row r="242" spans="2:33" x14ac:dyDescent="0.2">
      <c r="B242" s="86"/>
      <c r="C242" s="183"/>
      <c r="D242" s="161" t="s">
        <v>2</v>
      </c>
      <c r="E242" s="161"/>
      <c r="F242" s="162"/>
      <c r="G242" s="435">
        <f>'1'!G249</f>
        <v>0</v>
      </c>
      <c r="H242" s="435">
        <f>'2'!G249</f>
        <v>0</v>
      </c>
      <c r="I242" s="435">
        <f>'3'!G249</f>
        <v>0</v>
      </c>
      <c r="J242" s="435">
        <f>'4'!G249</f>
        <v>0</v>
      </c>
      <c r="K242" s="435">
        <f>'5'!G249</f>
        <v>0</v>
      </c>
      <c r="L242" s="435">
        <f>'6'!G249</f>
        <v>0</v>
      </c>
      <c r="M242" s="435">
        <f>'7'!G249</f>
        <v>0</v>
      </c>
      <c r="N242" s="435">
        <f>'8'!G249</f>
        <v>0</v>
      </c>
      <c r="O242" s="435">
        <f>'9'!G249</f>
        <v>0</v>
      </c>
      <c r="P242" s="435">
        <f>'10'!G249</f>
        <v>0</v>
      </c>
      <c r="Q242" s="435">
        <f>'11'!G249</f>
        <v>0</v>
      </c>
      <c r="R242" s="435">
        <f>'12'!G249</f>
        <v>0</v>
      </c>
      <c r="S242" s="435">
        <f>'13'!G249</f>
        <v>0</v>
      </c>
      <c r="T242" s="435">
        <f>'14'!G249</f>
        <v>0</v>
      </c>
      <c r="U242" s="435">
        <f>'15'!G249</f>
        <v>0</v>
      </c>
      <c r="V242" s="435">
        <f>'16'!G249</f>
        <v>0</v>
      </c>
      <c r="W242" s="435">
        <f>'17'!G249</f>
        <v>0</v>
      </c>
      <c r="X242" s="435">
        <f>'18'!G249</f>
        <v>0</v>
      </c>
      <c r="Y242" s="435">
        <f>'19'!G249</f>
        <v>0</v>
      </c>
      <c r="Z242" s="435">
        <f>'20'!G249</f>
        <v>0</v>
      </c>
      <c r="AA242" s="435">
        <f>'21'!G249</f>
        <v>0</v>
      </c>
      <c r="AB242" s="435">
        <f>'22'!G249</f>
        <v>0</v>
      </c>
      <c r="AC242" s="435">
        <f>'23'!G249</f>
        <v>0</v>
      </c>
      <c r="AD242" s="435">
        <f>'24'!G249</f>
        <v>0</v>
      </c>
      <c r="AE242" s="435">
        <f>'25'!G249</f>
        <v>0</v>
      </c>
      <c r="AF242" s="166"/>
      <c r="AG242" s="90"/>
    </row>
    <row r="243" spans="2:33" x14ac:dyDescent="0.2">
      <c r="B243" s="86"/>
      <c r="C243" s="181"/>
      <c r="D243" s="161" t="s">
        <v>152</v>
      </c>
      <c r="E243" s="161"/>
      <c r="F243" s="184"/>
      <c r="G243" s="435">
        <f>'1'!G250</f>
        <v>0</v>
      </c>
      <c r="H243" s="435">
        <f>'2'!G250</f>
        <v>0</v>
      </c>
      <c r="I243" s="435">
        <f>'3'!G250</f>
        <v>0</v>
      </c>
      <c r="J243" s="435">
        <f>'4'!G250</f>
        <v>0</v>
      </c>
      <c r="K243" s="435">
        <f>'5'!G250</f>
        <v>0</v>
      </c>
      <c r="L243" s="435">
        <f>'6'!G250</f>
        <v>0</v>
      </c>
      <c r="M243" s="435">
        <f>'7'!G250</f>
        <v>0</v>
      </c>
      <c r="N243" s="435">
        <f>'8'!G250</f>
        <v>0</v>
      </c>
      <c r="O243" s="435">
        <f>'9'!G250</f>
        <v>0</v>
      </c>
      <c r="P243" s="435">
        <f>'10'!G250</f>
        <v>0</v>
      </c>
      <c r="Q243" s="435">
        <f>'11'!G250</f>
        <v>0</v>
      </c>
      <c r="R243" s="435">
        <f>'12'!G250</f>
        <v>0</v>
      </c>
      <c r="S243" s="435">
        <f>'13'!G250</f>
        <v>0</v>
      </c>
      <c r="T243" s="435">
        <f>'14'!G250</f>
        <v>0</v>
      </c>
      <c r="U243" s="435">
        <f>'15'!G250</f>
        <v>0</v>
      </c>
      <c r="V243" s="435">
        <f>'16'!G250</f>
        <v>0</v>
      </c>
      <c r="W243" s="435">
        <f>'17'!G250</f>
        <v>0</v>
      </c>
      <c r="X243" s="435">
        <f>'18'!G250</f>
        <v>0</v>
      </c>
      <c r="Y243" s="435">
        <f>'19'!G250</f>
        <v>0</v>
      </c>
      <c r="Z243" s="435">
        <f>'20'!G250</f>
        <v>0</v>
      </c>
      <c r="AA243" s="435">
        <f>'21'!G250</f>
        <v>0</v>
      </c>
      <c r="AB243" s="435">
        <f>'22'!G250</f>
        <v>0</v>
      </c>
      <c r="AC243" s="435">
        <f>'23'!G250</f>
        <v>0</v>
      </c>
      <c r="AD243" s="435">
        <f>'24'!G250</f>
        <v>0</v>
      </c>
      <c r="AE243" s="435">
        <f>'25'!G250</f>
        <v>0</v>
      </c>
      <c r="AF243" s="166"/>
      <c r="AG243" s="90"/>
    </row>
    <row r="244" spans="2:33" x14ac:dyDescent="0.2">
      <c r="B244" s="86"/>
      <c r="C244" s="181"/>
      <c r="D244" s="161" t="s">
        <v>0</v>
      </c>
      <c r="E244" s="161"/>
      <c r="F244" s="184"/>
      <c r="G244" s="435">
        <f>'1'!G251</f>
        <v>0</v>
      </c>
      <c r="H244" s="435">
        <f>'2'!G251</f>
        <v>0</v>
      </c>
      <c r="I244" s="435">
        <f>'3'!G251</f>
        <v>0</v>
      </c>
      <c r="J244" s="435">
        <f>'4'!G251</f>
        <v>0</v>
      </c>
      <c r="K244" s="435">
        <f>'5'!G251</f>
        <v>0</v>
      </c>
      <c r="L244" s="435">
        <f>'6'!G251</f>
        <v>0</v>
      </c>
      <c r="M244" s="435">
        <f>'7'!G251</f>
        <v>0</v>
      </c>
      <c r="N244" s="435">
        <f>'8'!G251</f>
        <v>0</v>
      </c>
      <c r="O244" s="435">
        <f>'9'!G251</f>
        <v>0</v>
      </c>
      <c r="P244" s="435">
        <f>'10'!G251</f>
        <v>0</v>
      </c>
      <c r="Q244" s="435">
        <f>'11'!G251</f>
        <v>0</v>
      </c>
      <c r="R244" s="435">
        <f>'12'!G251</f>
        <v>0</v>
      </c>
      <c r="S244" s="435">
        <f>'13'!G251</f>
        <v>0</v>
      </c>
      <c r="T244" s="435">
        <f>'14'!G251</f>
        <v>0</v>
      </c>
      <c r="U244" s="435">
        <f>'15'!G251</f>
        <v>0</v>
      </c>
      <c r="V244" s="435">
        <f>'16'!G251</f>
        <v>0</v>
      </c>
      <c r="W244" s="435">
        <f>'17'!G251</f>
        <v>0</v>
      </c>
      <c r="X244" s="435">
        <f>'18'!G251</f>
        <v>0</v>
      </c>
      <c r="Y244" s="435">
        <f>'19'!G251</f>
        <v>0</v>
      </c>
      <c r="Z244" s="435">
        <f>'20'!G251</f>
        <v>0</v>
      </c>
      <c r="AA244" s="435">
        <f>'21'!G251</f>
        <v>0</v>
      </c>
      <c r="AB244" s="435">
        <f>'22'!G251</f>
        <v>0</v>
      </c>
      <c r="AC244" s="435">
        <f>'23'!G251</f>
        <v>0</v>
      </c>
      <c r="AD244" s="435">
        <f>'24'!G251</f>
        <v>0</v>
      </c>
      <c r="AE244" s="435">
        <f>'25'!G251</f>
        <v>0</v>
      </c>
      <c r="AF244" s="166"/>
      <c r="AG244" s="90"/>
    </row>
    <row r="245" spans="2:33" x14ac:dyDescent="0.2">
      <c r="B245" s="86"/>
      <c r="C245" s="183"/>
      <c r="D245" s="175"/>
      <c r="E245" s="175"/>
      <c r="F245" s="162"/>
      <c r="G245" s="276">
        <f t="shared" ref="G245:AE245" si="37">SUM(G242:G244)</f>
        <v>0</v>
      </c>
      <c r="H245" s="276">
        <f t="shared" si="37"/>
        <v>0</v>
      </c>
      <c r="I245" s="276">
        <f t="shared" si="37"/>
        <v>0</v>
      </c>
      <c r="J245" s="276">
        <f t="shared" si="37"/>
        <v>0</v>
      </c>
      <c r="K245" s="276">
        <f t="shared" si="37"/>
        <v>0</v>
      </c>
      <c r="L245" s="276">
        <f t="shared" si="37"/>
        <v>0</v>
      </c>
      <c r="M245" s="276">
        <f t="shared" si="37"/>
        <v>0</v>
      </c>
      <c r="N245" s="276">
        <f t="shared" si="37"/>
        <v>0</v>
      </c>
      <c r="O245" s="276">
        <f t="shared" si="37"/>
        <v>0</v>
      </c>
      <c r="P245" s="276">
        <f t="shared" si="37"/>
        <v>0</v>
      </c>
      <c r="Q245" s="276">
        <f t="shared" si="37"/>
        <v>0</v>
      </c>
      <c r="R245" s="276">
        <f t="shared" si="37"/>
        <v>0</v>
      </c>
      <c r="S245" s="276">
        <f t="shared" si="37"/>
        <v>0</v>
      </c>
      <c r="T245" s="276">
        <f t="shared" si="37"/>
        <v>0</v>
      </c>
      <c r="U245" s="276">
        <f t="shared" si="37"/>
        <v>0</v>
      </c>
      <c r="V245" s="276">
        <f t="shared" si="37"/>
        <v>0</v>
      </c>
      <c r="W245" s="276">
        <f t="shared" si="37"/>
        <v>0</v>
      </c>
      <c r="X245" s="276">
        <f t="shared" si="37"/>
        <v>0</v>
      </c>
      <c r="Y245" s="276">
        <f t="shared" si="37"/>
        <v>0</v>
      </c>
      <c r="Z245" s="276">
        <f t="shared" si="37"/>
        <v>0</v>
      </c>
      <c r="AA245" s="276">
        <f t="shared" si="37"/>
        <v>0</v>
      </c>
      <c r="AB245" s="276">
        <f t="shared" si="37"/>
        <v>0</v>
      </c>
      <c r="AC245" s="276">
        <f t="shared" si="37"/>
        <v>0</v>
      </c>
      <c r="AD245" s="276">
        <f t="shared" si="37"/>
        <v>0</v>
      </c>
      <c r="AE245" s="276">
        <f t="shared" si="37"/>
        <v>0</v>
      </c>
      <c r="AF245" s="166"/>
      <c r="AG245" s="90"/>
    </row>
    <row r="246" spans="2:33" x14ac:dyDescent="0.2">
      <c r="B246" s="86"/>
      <c r="C246" s="260"/>
      <c r="D246" s="175" t="s">
        <v>141</v>
      </c>
      <c r="E246" s="175"/>
      <c r="F246" s="184"/>
      <c r="G246" s="259"/>
      <c r="H246" s="259"/>
      <c r="I246" s="259"/>
      <c r="J246" s="259"/>
      <c r="K246" s="259"/>
      <c r="L246" s="259"/>
      <c r="M246" s="259"/>
      <c r="N246" s="259"/>
      <c r="O246" s="259"/>
      <c r="P246" s="259"/>
      <c r="Q246" s="259"/>
      <c r="R246" s="259"/>
      <c r="S246" s="259"/>
      <c r="T246" s="259"/>
      <c r="U246" s="259"/>
      <c r="V246" s="259"/>
      <c r="W246" s="259"/>
      <c r="X246" s="259"/>
      <c r="Y246" s="259"/>
      <c r="Z246" s="259"/>
      <c r="AA246" s="259"/>
      <c r="AB246" s="259"/>
      <c r="AC246" s="259"/>
      <c r="AD246" s="259"/>
      <c r="AE246" s="259"/>
      <c r="AF246" s="166"/>
      <c r="AG246" s="90"/>
    </row>
    <row r="247" spans="2:33" x14ac:dyDescent="0.2">
      <c r="B247" s="86"/>
      <c r="C247" s="160"/>
      <c r="D247" s="238" t="s">
        <v>101</v>
      </c>
      <c r="E247" s="238"/>
      <c r="F247" s="162"/>
      <c r="G247" s="435">
        <f>'1'!G254</f>
        <v>0</v>
      </c>
      <c r="H247" s="435">
        <f>'2'!G254</f>
        <v>0</v>
      </c>
      <c r="I247" s="435">
        <f>'3'!G254</f>
        <v>0</v>
      </c>
      <c r="J247" s="435">
        <f>'4'!G254</f>
        <v>0</v>
      </c>
      <c r="K247" s="435">
        <f>'5'!G254</f>
        <v>0</v>
      </c>
      <c r="L247" s="435">
        <f>'6'!G254</f>
        <v>0</v>
      </c>
      <c r="M247" s="435">
        <f>'7'!G254</f>
        <v>0</v>
      </c>
      <c r="N247" s="435">
        <f>'8'!G254</f>
        <v>0</v>
      </c>
      <c r="O247" s="435">
        <f>'9'!G254</f>
        <v>0</v>
      </c>
      <c r="P247" s="435">
        <f>'10'!G254</f>
        <v>0</v>
      </c>
      <c r="Q247" s="435">
        <f>'11'!G254</f>
        <v>0</v>
      </c>
      <c r="R247" s="435">
        <f>'12'!G254</f>
        <v>0</v>
      </c>
      <c r="S247" s="435">
        <f>'13'!G254</f>
        <v>0</v>
      </c>
      <c r="T247" s="435">
        <f>'14'!G254</f>
        <v>0</v>
      </c>
      <c r="U247" s="435">
        <f>'15'!G254</f>
        <v>0</v>
      </c>
      <c r="V247" s="435">
        <f>'16'!G254</f>
        <v>0</v>
      </c>
      <c r="W247" s="435">
        <f>'17'!G254</f>
        <v>0</v>
      </c>
      <c r="X247" s="435">
        <f>'18'!G254</f>
        <v>0</v>
      </c>
      <c r="Y247" s="435">
        <f>'19'!G254</f>
        <v>0</v>
      </c>
      <c r="Z247" s="435">
        <f>'20'!G254</f>
        <v>0</v>
      </c>
      <c r="AA247" s="435">
        <f>'21'!G254</f>
        <v>0</v>
      </c>
      <c r="AB247" s="435">
        <f>'22'!G254</f>
        <v>0</v>
      </c>
      <c r="AC247" s="435">
        <f>'23'!G254</f>
        <v>0</v>
      </c>
      <c r="AD247" s="435">
        <f>'24'!G254</f>
        <v>0</v>
      </c>
      <c r="AE247" s="435">
        <f>'25'!G254</f>
        <v>0</v>
      </c>
      <c r="AF247" s="166"/>
      <c r="AG247" s="90"/>
    </row>
    <row r="248" spans="2:33" x14ac:dyDescent="0.2">
      <c r="B248" s="86"/>
      <c r="C248" s="160"/>
      <c r="D248" s="161" t="s">
        <v>73</v>
      </c>
      <c r="E248" s="161"/>
      <c r="F248" s="162"/>
      <c r="G248" s="435">
        <f>'1'!G255</f>
        <v>0</v>
      </c>
      <c r="H248" s="435">
        <f>'2'!G255</f>
        <v>0</v>
      </c>
      <c r="I248" s="435">
        <f>'3'!G255</f>
        <v>0</v>
      </c>
      <c r="J248" s="435">
        <f>'4'!G255</f>
        <v>0</v>
      </c>
      <c r="K248" s="435">
        <f>'5'!G255</f>
        <v>0</v>
      </c>
      <c r="L248" s="435">
        <f>'6'!G255</f>
        <v>0</v>
      </c>
      <c r="M248" s="435">
        <f>'7'!G255</f>
        <v>0</v>
      </c>
      <c r="N248" s="435">
        <f>'8'!G255</f>
        <v>0</v>
      </c>
      <c r="O248" s="435">
        <f>'9'!G255</f>
        <v>0</v>
      </c>
      <c r="P248" s="435">
        <f>'10'!G255</f>
        <v>0</v>
      </c>
      <c r="Q248" s="435">
        <f>'11'!G255</f>
        <v>0</v>
      </c>
      <c r="R248" s="435">
        <f>'12'!G255</f>
        <v>0</v>
      </c>
      <c r="S248" s="435">
        <f>'13'!G255</f>
        <v>0</v>
      </c>
      <c r="T248" s="435">
        <f>'14'!G255</f>
        <v>0</v>
      </c>
      <c r="U248" s="435">
        <f>'15'!G255</f>
        <v>0</v>
      </c>
      <c r="V248" s="435">
        <f>'16'!G255</f>
        <v>0</v>
      </c>
      <c r="W248" s="435">
        <f>'17'!G255</f>
        <v>0</v>
      </c>
      <c r="X248" s="435">
        <f>'18'!G255</f>
        <v>0</v>
      </c>
      <c r="Y248" s="435">
        <f>'19'!G255</f>
        <v>0</v>
      </c>
      <c r="Z248" s="435">
        <f>'20'!G255</f>
        <v>0</v>
      </c>
      <c r="AA248" s="435">
        <f>'21'!G255</f>
        <v>0</v>
      </c>
      <c r="AB248" s="435">
        <f>'22'!G255</f>
        <v>0</v>
      </c>
      <c r="AC248" s="435">
        <f>'23'!G255</f>
        <v>0</v>
      </c>
      <c r="AD248" s="435">
        <f>'24'!G255</f>
        <v>0</v>
      </c>
      <c r="AE248" s="435">
        <f>'25'!G255</f>
        <v>0</v>
      </c>
      <c r="AF248" s="166"/>
      <c r="AG248" s="90"/>
    </row>
    <row r="249" spans="2:33" x14ac:dyDescent="0.2">
      <c r="B249" s="86"/>
      <c r="C249" s="160"/>
      <c r="D249" s="161" t="s">
        <v>74</v>
      </c>
      <c r="E249" s="161"/>
      <c r="F249" s="162"/>
      <c r="G249" s="435">
        <f>'1'!G256</f>
        <v>0</v>
      </c>
      <c r="H249" s="435">
        <f>'2'!G256</f>
        <v>0</v>
      </c>
      <c r="I249" s="435">
        <f>'3'!G256</f>
        <v>0</v>
      </c>
      <c r="J249" s="435">
        <f>'4'!G256</f>
        <v>0</v>
      </c>
      <c r="K249" s="435">
        <f>'5'!G256</f>
        <v>0</v>
      </c>
      <c r="L249" s="435">
        <f>'6'!G256</f>
        <v>0</v>
      </c>
      <c r="M249" s="435">
        <f>'7'!G256</f>
        <v>0</v>
      </c>
      <c r="N249" s="435">
        <f>'8'!G256</f>
        <v>0</v>
      </c>
      <c r="O249" s="435">
        <f>'9'!G256</f>
        <v>0</v>
      </c>
      <c r="P249" s="435">
        <f>'10'!G256</f>
        <v>0</v>
      </c>
      <c r="Q249" s="435">
        <f>'11'!G256</f>
        <v>0</v>
      </c>
      <c r="R249" s="435">
        <f>'12'!G256</f>
        <v>0</v>
      </c>
      <c r="S249" s="435">
        <f>'13'!G256</f>
        <v>0</v>
      </c>
      <c r="T249" s="435">
        <f>'14'!G256</f>
        <v>0</v>
      </c>
      <c r="U249" s="435">
        <f>'15'!G256</f>
        <v>0</v>
      </c>
      <c r="V249" s="435">
        <f>'16'!G256</f>
        <v>0</v>
      </c>
      <c r="W249" s="435">
        <f>'17'!G256</f>
        <v>0</v>
      </c>
      <c r="X249" s="435">
        <f>'18'!G256</f>
        <v>0</v>
      </c>
      <c r="Y249" s="435">
        <f>'19'!G256</f>
        <v>0</v>
      </c>
      <c r="Z249" s="435">
        <f>'20'!G256</f>
        <v>0</v>
      </c>
      <c r="AA249" s="435">
        <f>'21'!G256</f>
        <v>0</v>
      </c>
      <c r="AB249" s="435">
        <f>'22'!G256</f>
        <v>0</v>
      </c>
      <c r="AC249" s="435">
        <f>'23'!G256</f>
        <v>0</v>
      </c>
      <c r="AD249" s="435">
        <f>'24'!G256</f>
        <v>0</v>
      </c>
      <c r="AE249" s="435">
        <f>'25'!G256</f>
        <v>0</v>
      </c>
      <c r="AF249" s="166"/>
      <c r="AG249" s="90"/>
    </row>
    <row r="250" spans="2:33" x14ac:dyDescent="0.2">
      <c r="B250" s="86"/>
      <c r="C250" s="160"/>
      <c r="D250" s="161" t="s">
        <v>72</v>
      </c>
      <c r="E250" s="161"/>
      <c r="F250" s="162"/>
      <c r="G250" s="435">
        <f>'1'!G257</f>
        <v>0</v>
      </c>
      <c r="H250" s="435">
        <f>'2'!G257</f>
        <v>0</v>
      </c>
      <c r="I250" s="435">
        <f>'3'!G257</f>
        <v>0</v>
      </c>
      <c r="J250" s="435">
        <f>'4'!G257</f>
        <v>0</v>
      </c>
      <c r="K250" s="435">
        <f>'5'!G257</f>
        <v>0</v>
      </c>
      <c r="L250" s="435">
        <f>'6'!G257</f>
        <v>0</v>
      </c>
      <c r="M250" s="435">
        <f>'7'!G257</f>
        <v>0</v>
      </c>
      <c r="N250" s="435">
        <f>'8'!G257</f>
        <v>0</v>
      </c>
      <c r="O250" s="435">
        <f>'9'!G257</f>
        <v>0</v>
      </c>
      <c r="P250" s="435">
        <f>'10'!G257</f>
        <v>0</v>
      </c>
      <c r="Q250" s="435">
        <f>'11'!G257</f>
        <v>0</v>
      </c>
      <c r="R250" s="435">
        <f>'12'!G257</f>
        <v>0</v>
      </c>
      <c r="S250" s="435">
        <f>'13'!G257</f>
        <v>0</v>
      </c>
      <c r="T250" s="435">
        <f>'14'!G257</f>
        <v>0</v>
      </c>
      <c r="U250" s="435">
        <f>'15'!G257</f>
        <v>0</v>
      </c>
      <c r="V250" s="435">
        <f>'16'!G257</f>
        <v>0</v>
      </c>
      <c r="W250" s="435">
        <f>'17'!G257</f>
        <v>0</v>
      </c>
      <c r="X250" s="435">
        <f>'18'!G257</f>
        <v>0</v>
      </c>
      <c r="Y250" s="435">
        <f>'19'!G257</f>
        <v>0</v>
      </c>
      <c r="Z250" s="435">
        <f>'20'!G257</f>
        <v>0</v>
      </c>
      <c r="AA250" s="435">
        <f>'21'!G257</f>
        <v>0</v>
      </c>
      <c r="AB250" s="435">
        <f>'22'!G257</f>
        <v>0</v>
      </c>
      <c r="AC250" s="435">
        <f>'23'!G257</f>
        <v>0</v>
      </c>
      <c r="AD250" s="435">
        <f>'24'!G257</f>
        <v>0</v>
      </c>
      <c r="AE250" s="435">
        <f>'25'!G257</f>
        <v>0</v>
      </c>
      <c r="AF250" s="166"/>
      <c r="AG250" s="90"/>
    </row>
    <row r="251" spans="2:33" x14ac:dyDescent="0.2">
      <c r="B251" s="86"/>
      <c r="C251" s="160"/>
      <c r="D251" s="175"/>
      <c r="E251" s="175"/>
      <c r="F251" s="162"/>
      <c r="G251" s="276">
        <f t="shared" ref="G251:AE251" si="38">SUM(G247:G250)</f>
        <v>0</v>
      </c>
      <c r="H251" s="276">
        <f t="shared" si="38"/>
        <v>0</v>
      </c>
      <c r="I251" s="276">
        <f t="shared" si="38"/>
        <v>0</v>
      </c>
      <c r="J251" s="276">
        <f t="shared" si="38"/>
        <v>0</v>
      </c>
      <c r="K251" s="276">
        <f t="shared" si="38"/>
        <v>0</v>
      </c>
      <c r="L251" s="276">
        <f t="shared" si="38"/>
        <v>0</v>
      </c>
      <c r="M251" s="276">
        <f t="shared" si="38"/>
        <v>0</v>
      </c>
      <c r="N251" s="276">
        <f t="shared" si="38"/>
        <v>0</v>
      </c>
      <c r="O251" s="276">
        <f t="shared" si="38"/>
        <v>0</v>
      </c>
      <c r="P251" s="276">
        <f t="shared" si="38"/>
        <v>0</v>
      </c>
      <c r="Q251" s="276">
        <f t="shared" si="38"/>
        <v>0</v>
      </c>
      <c r="R251" s="276">
        <f t="shared" si="38"/>
        <v>0</v>
      </c>
      <c r="S251" s="276">
        <f t="shared" si="38"/>
        <v>0</v>
      </c>
      <c r="T251" s="276">
        <f t="shared" si="38"/>
        <v>0</v>
      </c>
      <c r="U251" s="276">
        <f t="shared" si="38"/>
        <v>0</v>
      </c>
      <c r="V251" s="276">
        <f t="shared" si="38"/>
        <v>0</v>
      </c>
      <c r="W251" s="276">
        <f t="shared" si="38"/>
        <v>0</v>
      </c>
      <c r="X251" s="276">
        <f t="shared" si="38"/>
        <v>0</v>
      </c>
      <c r="Y251" s="276">
        <f t="shared" si="38"/>
        <v>0</v>
      </c>
      <c r="Z251" s="276">
        <f t="shared" si="38"/>
        <v>0</v>
      </c>
      <c r="AA251" s="276">
        <f t="shared" si="38"/>
        <v>0</v>
      </c>
      <c r="AB251" s="276">
        <f t="shared" si="38"/>
        <v>0</v>
      </c>
      <c r="AC251" s="276">
        <f t="shared" si="38"/>
        <v>0</v>
      </c>
      <c r="AD251" s="276">
        <f t="shared" si="38"/>
        <v>0</v>
      </c>
      <c r="AE251" s="276">
        <f t="shared" si="38"/>
        <v>0</v>
      </c>
      <c r="AF251" s="166"/>
      <c r="AG251" s="90"/>
    </row>
    <row r="252" spans="2:33" x14ac:dyDescent="0.2">
      <c r="B252" s="86"/>
      <c r="C252" s="160"/>
      <c r="D252" s="178"/>
      <c r="E252" s="178"/>
      <c r="F252" s="206"/>
      <c r="G252" s="211"/>
      <c r="H252" s="211"/>
      <c r="I252" s="211"/>
      <c r="J252" s="211"/>
      <c r="K252" s="211"/>
      <c r="L252" s="211"/>
      <c r="M252" s="211"/>
      <c r="N252" s="211"/>
      <c r="O252" s="211"/>
      <c r="P252" s="211"/>
      <c r="Q252" s="211"/>
      <c r="R252" s="211"/>
      <c r="S252" s="211"/>
      <c r="T252" s="211"/>
      <c r="U252" s="211"/>
      <c r="V252" s="211"/>
      <c r="W252" s="211"/>
      <c r="X252" s="211"/>
      <c r="Y252" s="211"/>
      <c r="Z252" s="211"/>
      <c r="AA252" s="211"/>
      <c r="AB252" s="211"/>
      <c r="AC252" s="211"/>
      <c r="AD252" s="211"/>
      <c r="AE252" s="211"/>
      <c r="AF252" s="166"/>
      <c r="AG252" s="90"/>
    </row>
    <row r="253" spans="2:33" x14ac:dyDescent="0.2">
      <c r="B253" s="86"/>
      <c r="C253" s="181"/>
      <c r="D253" s="175" t="s">
        <v>139</v>
      </c>
      <c r="E253" s="175"/>
      <c r="F253" s="206"/>
      <c r="G253" s="276">
        <f t="shared" ref="G253:AE253" si="39">G245-G251</f>
        <v>0</v>
      </c>
      <c r="H253" s="276">
        <f t="shared" si="39"/>
        <v>0</v>
      </c>
      <c r="I253" s="276">
        <f t="shared" si="39"/>
        <v>0</v>
      </c>
      <c r="J253" s="276">
        <f t="shared" si="39"/>
        <v>0</v>
      </c>
      <c r="K253" s="276">
        <f t="shared" si="39"/>
        <v>0</v>
      </c>
      <c r="L253" s="276">
        <f t="shared" si="39"/>
        <v>0</v>
      </c>
      <c r="M253" s="276">
        <f t="shared" si="39"/>
        <v>0</v>
      </c>
      <c r="N253" s="276">
        <f t="shared" si="39"/>
        <v>0</v>
      </c>
      <c r="O253" s="276">
        <f t="shared" si="39"/>
        <v>0</v>
      </c>
      <c r="P253" s="276">
        <f t="shared" si="39"/>
        <v>0</v>
      </c>
      <c r="Q253" s="276">
        <f t="shared" si="39"/>
        <v>0</v>
      </c>
      <c r="R253" s="276">
        <f t="shared" si="39"/>
        <v>0</v>
      </c>
      <c r="S253" s="276">
        <f t="shared" si="39"/>
        <v>0</v>
      </c>
      <c r="T253" s="276">
        <f t="shared" si="39"/>
        <v>0</v>
      </c>
      <c r="U253" s="276">
        <f t="shared" si="39"/>
        <v>0</v>
      </c>
      <c r="V253" s="276">
        <f t="shared" si="39"/>
        <v>0</v>
      </c>
      <c r="W253" s="276">
        <f t="shared" si="39"/>
        <v>0</v>
      </c>
      <c r="X253" s="276">
        <f t="shared" si="39"/>
        <v>0</v>
      </c>
      <c r="Y253" s="276">
        <f t="shared" si="39"/>
        <v>0</v>
      </c>
      <c r="Z253" s="276">
        <f t="shared" si="39"/>
        <v>0</v>
      </c>
      <c r="AA253" s="276">
        <f t="shared" si="39"/>
        <v>0</v>
      </c>
      <c r="AB253" s="276">
        <f t="shared" si="39"/>
        <v>0</v>
      </c>
      <c r="AC253" s="276">
        <f t="shared" si="39"/>
        <v>0</v>
      </c>
      <c r="AD253" s="276">
        <f t="shared" si="39"/>
        <v>0</v>
      </c>
      <c r="AE253" s="276">
        <f t="shared" si="39"/>
        <v>0</v>
      </c>
      <c r="AF253" s="166"/>
      <c r="AG253" s="90"/>
    </row>
    <row r="254" spans="2:33" x14ac:dyDescent="0.2">
      <c r="B254" s="86"/>
      <c r="C254" s="195"/>
      <c r="D254" s="365"/>
      <c r="E254" s="365"/>
      <c r="F254" s="366"/>
      <c r="G254" s="367"/>
      <c r="H254" s="367"/>
      <c r="I254" s="367"/>
      <c r="J254" s="367"/>
      <c r="K254" s="367"/>
      <c r="L254" s="367"/>
      <c r="M254" s="367"/>
      <c r="N254" s="367"/>
      <c r="O254" s="367"/>
      <c r="P254" s="367"/>
      <c r="Q254" s="367"/>
      <c r="R254" s="367"/>
      <c r="S254" s="367"/>
      <c r="T254" s="367"/>
      <c r="U254" s="367"/>
      <c r="V254" s="367"/>
      <c r="W254" s="367"/>
      <c r="X254" s="367"/>
      <c r="Y254" s="367"/>
      <c r="Z254" s="367"/>
      <c r="AA254" s="367"/>
      <c r="AB254" s="367"/>
      <c r="AC254" s="367"/>
      <c r="AD254" s="367"/>
      <c r="AE254" s="367"/>
      <c r="AF254" s="197"/>
      <c r="AG254" s="90"/>
    </row>
    <row r="255" spans="2:33" x14ac:dyDescent="0.2">
      <c r="B255" s="86"/>
      <c r="C255" s="87"/>
      <c r="D255" s="101"/>
      <c r="E255" s="101"/>
      <c r="F255" s="105"/>
      <c r="G255" s="142"/>
      <c r="H255" s="142"/>
      <c r="I255" s="142"/>
      <c r="J255" s="142"/>
      <c r="K255" s="142"/>
      <c r="L255" s="142"/>
      <c r="M255" s="142"/>
      <c r="N255" s="142"/>
      <c r="O255" s="142"/>
      <c r="P255" s="142"/>
      <c r="Q255" s="142"/>
      <c r="R255" s="142"/>
      <c r="S255" s="142"/>
      <c r="T255" s="142"/>
      <c r="U255" s="142"/>
      <c r="V255" s="142"/>
      <c r="W255" s="142"/>
      <c r="X255" s="142"/>
      <c r="Y255" s="142"/>
      <c r="Z255" s="142"/>
      <c r="AA255" s="142"/>
      <c r="AB255" s="142"/>
      <c r="AC255" s="142"/>
      <c r="AD255" s="142"/>
      <c r="AE255" s="142"/>
      <c r="AF255" s="87"/>
      <c r="AG255" s="90"/>
    </row>
    <row r="256" spans="2:33" x14ac:dyDescent="0.2">
      <c r="B256" s="86"/>
      <c r="C256" s="156"/>
      <c r="D256" s="277"/>
      <c r="E256" s="277"/>
      <c r="F256" s="278"/>
      <c r="G256" s="280"/>
      <c r="H256" s="280"/>
      <c r="I256" s="280"/>
      <c r="J256" s="280"/>
      <c r="K256" s="280"/>
      <c r="L256" s="280"/>
      <c r="M256" s="280"/>
      <c r="N256" s="280"/>
      <c r="O256" s="280"/>
      <c r="P256" s="280"/>
      <c r="Q256" s="280"/>
      <c r="R256" s="280"/>
      <c r="S256" s="280"/>
      <c r="T256" s="280"/>
      <c r="U256" s="280"/>
      <c r="V256" s="280"/>
      <c r="W256" s="280"/>
      <c r="X256" s="280"/>
      <c r="Y256" s="280"/>
      <c r="Z256" s="280"/>
      <c r="AA256" s="280"/>
      <c r="AB256" s="280"/>
      <c r="AC256" s="280"/>
      <c r="AD256" s="280"/>
      <c r="AE256" s="280"/>
      <c r="AF256" s="281"/>
      <c r="AG256" s="90"/>
    </row>
    <row r="257" spans="2:33" x14ac:dyDescent="0.2">
      <c r="B257" s="86"/>
      <c r="C257" s="160"/>
      <c r="D257" s="268" t="s">
        <v>102</v>
      </c>
      <c r="E257" s="268"/>
      <c r="F257" s="206"/>
      <c r="G257" s="203"/>
      <c r="H257" s="203"/>
      <c r="I257" s="203"/>
      <c r="J257" s="203"/>
      <c r="K257" s="203"/>
      <c r="L257" s="203"/>
      <c r="M257" s="203"/>
      <c r="N257" s="203"/>
      <c r="O257" s="203"/>
      <c r="P257" s="203"/>
      <c r="Q257" s="203"/>
      <c r="R257" s="203"/>
      <c r="S257" s="203"/>
      <c r="T257" s="203"/>
      <c r="U257" s="203"/>
      <c r="V257" s="203"/>
      <c r="W257" s="203"/>
      <c r="X257" s="203"/>
      <c r="Y257" s="203"/>
      <c r="Z257" s="203"/>
      <c r="AA257" s="203"/>
      <c r="AB257" s="203"/>
      <c r="AC257" s="203"/>
      <c r="AD257" s="203"/>
      <c r="AE257" s="203"/>
      <c r="AF257" s="208"/>
      <c r="AG257" s="90"/>
    </row>
    <row r="258" spans="2:33" x14ac:dyDescent="0.2">
      <c r="B258" s="86"/>
      <c r="C258" s="160"/>
      <c r="D258" s="178"/>
      <c r="E258" s="178"/>
      <c r="F258" s="206"/>
      <c r="G258" s="203"/>
      <c r="H258" s="203"/>
      <c r="I258" s="203"/>
      <c r="J258" s="203"/>
      <c r="K258" s="203"/>
      <c r="L258" s="203"/>
      <c r="M258" s="203"/>
      <c r="N258" s="203"/>
      <c r="O258" s="203"/>
      <c r="P258" s="203"/>
      <c r="Q258" s="203"/>
      <c r="R258" s="203"/>
      <c r="S258" s="203"/>
      <c r="T258" s="203"/>
      <c r="U258" s="203"/>
      <c r="V258" s="203"/>
      <c r="W258" s="203"/>
      <c r="X258" s="203"/>
      <c r="Y258" s="203"/>
      <c r="Z258" s="203"/>
      <c r="AA258" s="203"/>
      <c r="AB258" s="203"/>
      <c r="AC258" s="203"/>
      <c r="AD258" s="203"/>
      <c r="AE258" s="203"/>
      <c r="AF258" s="208"/>
      <c r="AG258" s="90"/>
    </row>
    <row r="259" spans="2:33" x14ac:dyDescent="0.2">
      <c r="B259" s="86"/>
      <c r="C259" s="160"/>
      <c r="D259" s="161" t="s">
        <v>103</v>
      </c>
      <c r="E259" s="161"/>
      <c r="F259" s="206"/>
      <c r="G259" s="435">
        <f>'1'!G266</f>
        <v>0</v>
      </c>
      <c r="H259" s="435">
        <f>'2'!G266</f>
        <v>0</v>
      </c>
      <c r="I259" s="435">
        <f>'3'!G266</f>
        <v>0</v>
      </c>
      <c r="J259" s="435">
        <f>'4'!G266</f>
        <v>0</v>
      </c>
      <c r="K259" s="435">
        <f>'5'!G266</f>
        <v>0</v>
      </c>
      <c r="L259" s="435">
        <f>'6'!G266</f>
        <v>0</v>
      </c>
      <c r="M259" s="435">
        <f>'7'!G266</f>
        <v>0</v>
      </c>
      <c r="N259" s="435">
        <f>'8'!G266</f>
        <v>0</v>
      </c>
      <c r="O259" s="435">
        <f>'9'!G266</f>
        <v>0</v>
      </c>
      <c r="P259" s="435">
        <f>'10'!G266</f>
        <v>0</v>
      </c>
      <c r="Q259" s="435">
        <f>'11'!G266</f>
        <v>0</v>
      </c>
      <c r="R259" s="435">
        <f>'12'!G266</f>
        <v>0</v>
      </c>
      <c r="S259" s="435">
        <f>'13'!G266</f>
        <v>0</v>
      </c>
      <c r="T259" s="435">
        <f>'14'!G266</f>
        <v>0</v>
      </c>
      <c r="U259" s="435">
        <f>'15'!G266</f>
        <v>0</v>
      </c>
      <c r="V259" s="435">
        <f>'16'!G266</f>
        <v>0</v>
      </c>
      <c r="W259" s="435">
        <f>'17'!G266</f>
        <v>0</v>
      </c>
      <c r="X259" s="435">
        <f>'18'!G266</f>
        <v>0</v>
      </c>
      <c r="Y259" s="435">
        <f>'19'!G266</f>
        <v>0</v>
      </c>
      <c r="Z259" s="435">
        <f>'20'!G266</f>
        <v>0</v>
      </c>
      <c r="AA259" s="435">
        <f>'21'!G266</f>
        <v>0</v>
      </c>
      <c r="AB259" s="435">
        <f>'22'!G266</f>
        <v>0</v>
      </c>
      <c r="AC259" s="435">
        <f>'23'!G266</f>
        <v>0</v>
      </c>
      <c r="AD259" s="435">
        <f>'24'!G266</f>
        <v>0</v>
      </c>
      <c r="AE259" s="435">
        <f>'25'!G266</f>
        <v>0</v>
      </c>
      <c r="AF259" s="208"/>
      <c r="AG259" s="90"/>
    </row>
    <row r="260" spans="2:33" x14ac:dyDescent="0.2">
      <c r="B260" s="86"/>
      <c r="C260" s="160"/>
      <c r="D260" s="161" t="s">
        <v>104</v>
      </c>
      <c r="E260" s="161"/>
      <c r="F260" s="206"/>
      <c r="G260" s="435">
        <f>'1'!G267</f>
        <v>0</v>
      </c>
      <c r="H260" s="435">
        <f>'2'!G267</f>
        <v>0</v>
      </c>
      <c r="I260" s="435">
        <f>'3'!G267</f>
        <v>0</v>
      </c>
      <c r="J260" s="435">
        <f>'4'!G267</f>
        <v>0</v>
      </c>
      <c r="K260" s="435">
        <f>'5'!G267</f>
        <v>0</v>
      </c>
      <c r="L260" s="435">
        <f>'6'!G267</f>
        <v>0</v>
      </c>
      <c r="M260" s="435">
        <f>'7'!G267</f>
        <v>0</v>
      </c>
      <c r="N260" s="435">
        <f>'8'!G267</f>
        <v>0</v>
      </c>
      <c r="O260" s="435">
        <f>'9'!G267</f>
        <v>0</v>
      </c>
      <c r="P260" s="435">
        <f>'10'!G267</f>
        <v>0</v>
      </c>
      <c r="Q260" s="435">
        <f>'11'!G267</f>
        <v>0</v>
      </c>
      <c r="R260" s="435">
        <f>'12'!G267</f>
        <v>0</v>
      </c>
      <c r="S260" s="435">
        <f>'13'!G267</f>
        <v>0</v>
      </c>
      <c r="T260" s="435">
        <f>'14'!G267</f>
        <v>0</v>
      </c>
      <c r="U260" s="435">
        <f>'15'!G267</f>
        <v>0</v>
      </c>
      <c r="V260" s="435">
        <f>'16'!G267</f>
        <v>0</v>
      </c>
      <c r="W260" s="435">
        <f>'17'!G267</f>
        <v>0</v>
      </c>
      <c r="X260" s="435">
        <f>'18'!G267</f>
        <v>0</v>
      </c>
      <c r="Y260" s="435">
        <f>'19'!G267</f>
        <v>0</v>
      </c>
      <c r="Z260" s="435">
        <f>'20'!G267</f>
        <v>0</v>
      </c>
      <c r="AA260" s="435">
        <f>'21'!G267</f>
        <v>0</v>
      </c>
      <c r="AB260" s="435">
        <f>'22'!G267</f>
        <v>0</v>
      </c>
      <c r="AC260" s="435">
        <f>'23'!G267</f>
        <v>0</v>
      </c>
      <c r="AD260" s="435">
        <f>'24'!G267</f>
        <v>0</v>
      </c>
      <c r="AE260" s="435">
        <f>'25'!G267</f>
        <v>0</v>
      </c>
      <c r="AF260" s="208"/>
      <c r="AG260" s="90"/>
    </row>
    <row r="261" spans="2:33" x14ac:dyDescent="0.2">
      <c r="B261" s="86"/>
      <c r="C261" s="160"/>
      <c r="D261" s="161"/>
      <c r="E261" s="161"/>
      <c r="F261" s="206"/>
      <c r="G261" s="203"/>
      <c r="H261" s="203"/>
      <c r="I261" s="203"/>
      <c r="J261" s="203"/>
      <c r="K261" s="203"/>
      <c r="L261" s="203"/>
      <c r="M261" s="203"/>
      <c r="N261" s="203"/>
      <c r="O261" s="203"/>
      <c r="P261" s="203"/>
      <c r="Q261" s="203"/>
      <c r="R261" s="203"/>
      <c r="S261" s="203"/>
      <c r="T261" s="203"/>
      <c r="U261" s="203"/>
      <c r="V261" s="203"/>
      <c r="W261" s="203"/>
      <c r="X261" s="203"/>
      <c r="Y261" s="203"/>
      <c r="Z261" s="203"/>
      <c r="AA261" s="203"/>
      <c r="AB261" s="203"/>
      <c r="AC261" s="203"/>
      <c r="AD261" s="203"/>
      <c r="AE261" s="203"/>
      <c r="AF261" s="208"/>
      <c r="AG261" s="90"/>
    </row>
    <row r="262" spans="2:33" s="74" customFormat="1" x14ac:dyDescent="0.2">
      <c r="B262" s="102"/>
      <c r="C262" s="181"/>
      <c r="D262" s="175" t="s">
        <v>138</v>
      </c>
      <c r="E262" s="175"/>
      <c r="F262" s="184"/>
      <c r="G262" s="276">
        <f>G259-G260</f>
        <v>0</v>
      </c>
      <c r="H262" s="276">
        <f>H259-H260</f>
        <v>0</v>
      </c>
      <c r="I262" s="276">
        <f>I259-I260</f>
        <v>0</v>
      </c>
      <c r="J262" s="276">
        <f t="shared" ref="J262:AE262" si="40">J259-J260</f>
        <v>0</v>
      </c>
      <c r="K262" s="276">
        <f t="shared" si="40"/>
        <v>0</v>
      </c>
      <c r="L262" s="276">
        <f t="shared" si="40"/>
        <v>0</v>
      </c>
      <c r="M262" s="276">
        <f t="shared" si="40"/>
        <v>0</v>
      </c>
      <c r="N262" s="276">
        <f t="shared" si="40"/>
        <v>0</v>
      </c>
      <c r="O262" s="276">
        <f t="shared" si="40"/>
        <v>0</v>
      </c>
      <c r="P262" s="276">
        <f t="shared" si="40"/>
        <v>0</v>
      </c>
      <c r="Q262" s="276">
        <f t="shared" si="40"/>
        <v>0</v>
      </c>
      <c r="R262" s="276">
        <f t="shared" si="40"/>
        <v>0</v>
      </c>
      <c r="S262" s="276">
        <f t="shared" si="40"/>
        <v>0</v>
      </c>
      <c r="T262" s="276">
        <f t="shared" si="40"/>
        <v>0</v>
      </c>
      <c r="U262" s="276">
        <f t="shared" si="40"/>
        <v>0</v>
      </c>
      <c r="V262" s="276">
        <f t="shared" si="40"/>
        <v>0</v>
      </c>
      <c r="W262" s="276">
        <f t="shared" si="40"/>
        <v>0</v>
      </c>
      <c r="X262" s="276">
        <f t="shared" si="40"/>
        <v>0</v>
      </c>
      <c r="Y262" s="276">
        <f t="shared" si="40"/>
        <v>0</v>
      </c>
      <c r="Z262" s="276">
        <f t="shared" si="40"/>
        <v>0</v>
      </c>
      <c r="AA262" s="276">
        <f t="shared" si="40"/>
        <v>0</v>
      </c>
      <c r="AB262" s="276">
        <f t="shared" si="40"/>
        <v>0</v>
      </c>
      <c r="AC262" s="276">
        <f t="shared" si="40"/>
        <v>0</v>
      </c>
      <c r="AD262" s="276">
        <f t="shared" si="40"/>
        <v>0</v>
      </c>
      <c r="AE262" s="276">
        <f t="shared" si="40"/>
        <v>0</v>
      </c>
      <c r="AF262" s="261"/>
      <c r="AG262" s="103"/>
    </row>
    <row r="263" spans="2:33" x14ac:dyDescent="0.2">
      <c r="B263" s="86"/>
      <c r="C263" s="195"/>
      <c r="D263" s="196"/>
      <c r="E263" s="196"/>
      <c r="F263" s="263"/>
      <c r="G263" s="282"/>
      <c r="H263" s="282"/>
      <c r="I263" s="282"/>
      <c r="J263" s="282"/>
      <c r="K263" s="282"/>
      <c r="L263" s="282"/>
      <c r="M263" s="282"/>
      <c r="N263" s="282"/>
      <c r="O263" s="282"/>
      <c r="P263" s="282"/>
      <c r="Q263" s="282"/>
      <c r="R263" s="282"/>
      <c r="S263" s="282"/>
      <c r="T263" s="282"/>
      <c r="U263" s="282"/>
      <c r="V263" s="282"/>
      <c r="W263" s="282"/>
      <c r="X263" s="282"/>
      <c r="Y263" s="282"/>
      <c r="Z263" s="282"/>
      <c r="AA263" s="282"/>
      <c r="AB263" s="282"/>
      <c r="AC263" s="282"/>
      <c r="AD263" s="282"/>
      <c r="AE263" s="282"/>
      <c r="AF263" s="283"/>
      <c r="AG263" s="90"/>
    </row>
    <row r="264" spans="2:33" x14ac:dyDescent="0.2">
      <c r="B264" s="86"/>
      <c r="C264" s="87"/>
      <c r="D264" s="95"/>
      <c r="E264" s="95"/>
      <c r="F264" s="105"/>
      <c r="G264" s="142"/>
      <c r="H264" s="142"/>
      <c r="I264" s="142"/>
      <c r="J264" s="142"/>
      <c r="K264" s="142"/>
      <c r="L264" s="142"/>
      <c r="M264" s="142"/>
      <c r="N264" s="142"/>
      <c r="O264" s="142"/>
      <c r="P264" s="142"/>
      <c r="Q264" s="142"/>
      <c r="R264" s="142"/>
      <c r="S264" s="142"/>
      <c r="T264" s="142"/>
      <c r="U264" s="142"/>
      <c r="V264" s="142"/>
      <c r="W264" s="142"/>
      <c r="X264" s="142"/>
      <c r="Y264" s="142"/>
      <c r="Z264" s="142"/>
      <c r="AA264" s="142"/>
      <c r="AB264" s="142"/>
      <c r="AC264" s="142"/>
      <c r="AD264" s="142"/>
      <c r="AE264" s="142"/>
      <c r="AF264" s="142"/>
      <c r="AG264" s="90"/>
    </row>
    <row r="265" spans="2:33" x14ac:dyDescent="0.2">
      <c r="B265" s="86"/>
      <c r="C265" s="156"/>
      <c r="D265" s="277"/>
      <c r="E265" s="277"/>
      <c r="F265" s="278"/>
      <c r="G265" s="279"/>
      <c r="H265" s="279"/>
      <c r="I265" s="279"/>
      <c r="J265" s="279"/>
      <c r="K265" s="279"/>
      <c r="L265" s="279"/>
      <c r="M265" s="279"/>
      <c r="N265" s="279"/>
      <c r="O265" s="279"/>
      <c r="P265" s="279"/>
      <c r="Q265" s="279"/>
      <c r="R265" s="279"/>
      <c r="S265" s="279"/>
      <c r="T265" s="279"/>
      <c r="U265" s="279"/>
      <c r="V265" s="279"/>
      <c r="W265" s="279"/>
      <c r="X265" s="279"/>
      <c r="Y265" s="279"/>
      <c r="Z265" s="279"/>
      <c r="AA265" s="279"/>
      <c r="AB265" s="279"/>
      <c r="AC265" s="279"/>
      <c r="AD265" s="279"/>
      <c r="AE265" s="279"/>
      <c r="AF265" s="201"/>
      <c r="AG265" s="90"/>
    </row>
    <row r="266" spans="2:33" x14ac:dyDescent="0.2">
      <c r="B266" s="86"/>
      <c r="C266" s="181"/>
      <c r="D266" s="268" t="s">
        <v>142</v>
      </c>
      <c r="E266" s="175"/>
      <c r="F266" s="206"/>
      <c r="G266" s="276">
        <f>G253+G262</f>
        <v>0</v>
      </c>
      <c r="H266" s="276">
        <f>H253+H262</f>
        <v>0</v>
      </c>
      <c r="I266" s="276">
        <f>I253+I262</f>
        <v>0</v>
      </c>
      <c r="J266" s="276">
        <f t="shared" ref="J266:AE266" si="41">J253+J262</f>
        <v>0</v>
      </c>
      <c r="K266" s="276">
        <f>K253+K262</f>
        <v>0</v>
      </c>
      <c r="L266" s="276">
        <f t="shared" si="41"/>
        <v>0</v>
      </c>
      <c r="M266" s="276">
        <f t="shared" si="41"/>
        <v>0</v>
      </c>
      <c r="N266" s="276">
        <f t="shared" si="41"/>
        <v>0</v>
      </c>
      <c r="O266" s="276">
        <f t="shared" si="41"/>
        <v>0</v>
      </c>
      <c r="P266" s="276">
        <f t="shared" si="41"/>
        <v>0</v>
      </c>
      <c r="Q266" s="276">
        <f t="shared" si="41"/>
        <v>0</v>
      </c>
      <c r="R266" s="276">
        <f t="shared" si="41"/>
        <v>0</v>
      </c>
      <c r="S266" s="276">
        <f t="shared" si="41"/>
        <v>0</v>
      </c>
      <c r="T266" s="276">
        <f t="shared" si="41"/>
        <v>0</v>
      </c>
      <c r="U266" s="276">
        <f t="shared" si="41"/>
        <v>0</v>
      </c>
      <c r="V266" s="276">
        <f t="shared" si="41"/>
        <v>0</v>
      </c>
      <c r="W266" s="276">
        <f t="shared" si="41"/>
        <v>0</v>
      </c>
      <c r="X266" s="276">
        <f t="shared" si="41"/>
        <v>0</v>
      </c>
      <c r="Y266" s="276">
        <f t="shared" si="41"/>
        <v>0</v>
      </c>
      <c r="Z266" s="276">
        <f t="shared" si="41"/>
        <v>0</v>
      </c>
      <c r="AA266" s="276">
        <f t="shared" si="41"/>
        <v>0</v>
      </c>
      <c r="AB266" s="276">
        <f t="shared" si="41"/>
        <v>0</v>
      </c>
      <c r="AC266" s="276">
        <f t="shared" si="41"/>
        <v>0</v>
      </c>
      <c r="AD266" s="276">
        <f t="shared" si="41"/>
        <v>0</v>
      </c>
      <c r="AE266" s="276">
        <f t="shared" si="41"/>
        <v>0</v>
      </c>
      <c r="AF266" s="166"/>
      <c r="AG266" s="90"/>
    </row>
    <row r="267" spans="2:33" x14ac:dyDescent="0.2">
      <c r="B267" s="86"/>
      <c r="C267" s="160"/>
      <c r="D267" s="361" t="s">
        <v>160</v>
      </c>
      <c r="E267" s="361"/>
      <c r="F267" s="362"/>
      <c r="G267" s="649" t="e">
        <f>G266/(G245+G259)</f>
        <v>#DIV/0!</v>
      </c>
      <c r="H267" s="649" t="e">
        <f>H266/(H245+H259)</f>
        <v>#DIV/0!</v>
      </c>
      <c r="I267" s="649" t="e">
        <f>I266/(I245+I259)</f>
        <v>#DIV/0!</v>
      </c>
      <c r="J267" s="649" t="e">
        <f t="shared" ref="J267:AE267" si="42">J266/(J245+J259)</f>
        <v>#DIV/0!</v>
      </c>
      <c r="K267" s="649" t="e">
        <f t="shared" si="42"/>
        <v>#DIV/0!</v>
      </c>
      <c r="L267" s="649" t="e">
        <f t="shared" si="42"/>
        <v>#DIV/0!</v>
      </c>
      <c r="M267" s="649" t="e">
        <f t="shared" si="42"/>
        <v>#DIV/0!</v>
      </c>
      <c r="N267" s="649" t="e">
        <f t="shared" si="42"/>
        <v>#DIV/0!</v>
      </c>
      <c r="O267" s="649" t="e">
        <f t="shared" si="42"/>
        <v>#DIV/0!</v>
      </c>
      <c r="P267" s="649" t="e">
        <f t="shared" si="42"/>
        <v>#DIV/0!</v>
      </c>
      <c r="Q267" s="649" t="e">
        <f t="shared" si="42"/>
        <v>#DIV/0!</v>
      </c>
      <c r="R267" s="649" t="e">
        <f t="shared" si="42"/>
        <v>#DIV/0!</v>
      </c>
      <c r="S267" s="649" t="e">
        <f t="shared" si="42"/>
        <v>#DIV/0!</v>
      </c>
      <c r="T267" s="649" t="e">
        <f t="shared" si="42"/>
        <v>#DIV/0!</v>
      </c>
      <c r="U267" s="649" t="e">
        <f t="shared" si="42"/>
        <v>#DIV/0!</v>
      </c>
      <c r="V267" s="649" t="e">
        <f t="shared" si="42"/>
        <v>#DIV/0!</v>
      </c>
      <c r="W267" s="649" t="e">
        <f t="shared" si="42"/>
        <v>#DIV/0!</v>
      </c>
      <c r="X267" s="649" t="e">
        <f t="shared" si="42"/>
        <v>#DIV/0!</v>
      </c>
      <c r="Y267" s="649" t="e">
        <f t="shared" si="42"/>
        <v>#DIV/0!</v>
      </c>
      <c r="Z267" s="649" t="e">
        <f t="shared" si="42"/>
        <v>#DIV/0!</v>
      </c>
      <c r="AA267" s="649" t="e">
        <f t="shared" si="42"/>
        <v>#DIV/0!</v>
      </c>
      <c r="AB267" s="649" t="e">
        <f t="shared" si="42"/>
        <v>#DIV/0!</v>
      </c>
      <c r="AC267" s="649" t="e">
        <f t="shared" si="42"/>
        <v>#DIV/0!</v>
      </c>
      <c r="AD267" s="649" t="e">
        <f t="shared" si="42"/>
        <v>#DIV/0!</v>
      </c>
      <c r="AE267" s="649" t="e">
        <f t="shared" si="42"/>
        <v>#DIV/0!</v>
      </c>
      <c r="AF267" s="166"/>
      <c r="AG267" s="90"/>
    </row>
    <row r="268" spans="2:33" x14ac:dyDescent="0.2">
      <c r="B268" s="86"/>
      <c r="C268" s="195"/>
      <c r="D268" s="262"/>
      <c r="E268" s="262"/>
      <c r="F268" s="263"/>
      <c r="G268" s="264"/>
      <c r="H268" s="264"/>
      <c r="I268" s="312"/>
      <c r="J268" s="312"/>
      <c r="K268" s="312"/>
      <c r="L268" s="312"/>
      <c r="M268" s="312"/>
      <c r="N268" s="312"/>
      <c r="O268" s="312"/>
      <c r="P268" s="312"/>
      <c r="Q268" s="312"/>
      <c r="R268" s="312"/>
      <c r="S268" s="312"/>
      <c r="T268" s="312"/>
      <c r="U268" s="312"/>
      <c r="V268" s="312"/>
      <c r="W268" s="312"/>
      <c r="X268" s="312"/>
      <c r="Y268" s="312"/>
      <c r="Z268" s="312"/>
      <c r="AA268" s="312"/>
      <c r="AB268" s="312"/>
      <c r="AC268" s="312"/>
      <c r="AD268" s="312"/>
      <c r="AE268" s="312"/>
      <c r="AF268" s="197"/>
      <c r="AG268" s="90"/>
    </row>
    <row r="269" spans="2:33" x14ac:dyDescent="0.2">
      <c r="B269" s="86"/>
      <c r="C269" s="87"/>
      <c r="D269" s="101"/>
      <c r="E269" s="101"/>
      <c r="F269" s="105"/>
      <c r="G269" s="141"/>
      <c r="H269" s="141"/>
      <c r="I269" s="141"/>
      <c r="J269" s="141"/>
      <c r="K269" s="141"/>
      <c r="L269" s="141"/>
      <c r="M269" s="141"/>
      <c r="N269" s="141"/>
      <c r="O269" s="141"/>
      <c r="P269" s="141"/>
      <c r="Q269" s="141"/>
      <c r="R269" s="141"/>
      <c r="S269" s="141"/>
      <c r="T269" s="141"/>
      <c r="U269" s="141"/>
      <c r="V269" s="141"/>
      <c r="W269" s="141"/>
      <c r="X269" s="141"/>
      <c r="Y269" s="141"/>
      <c r="Z269" s="141"/>
      <c r="AA269" s="141"/>
      <c r="AB269" s="141"/>
      <c r="AC269" s="141"/>
      <c r="AD269" s="141"/>
      <c r="AE269" s="141"/>
      <c r="AF269" s="87"/>
      <c r="AG269" s="90"/>
    </row>
    <row r="270" spans="2:33" x14ac:dyDescent="0.2">
      <c r="B270" s="111"/>
      <c r="C270" s="112"/>
      <c r="D270" s="123"/>
      <c r="E270" s="123"/>
      <c r="F270" s="112"/>
      <c r="G270" s="112"/>
      <c r="H270" s="112"/>
      <c r="I270" s="112"/>
      <c r="J270" s="112"/>
      <c r="K270" s="112"/>
      <c r="L270" s="112"/>
      <c r="M270" s="112"/>
      <c r="N270" s="112"/>
      <c r="O270" s="112"/>
      <c r="P270" s="112"/>
      <c r="Q270" s="112"/>
      <c r="R270" s="112"/>
      <c r="S270" s="112"/>
      <c r="T270" s="112"/>
      <c r="U270" s="112"/>
      <c r="V270" s="112"/>
      <c r="W270" s="112"/>
      <c r="X270" s="112"/>
      <c r="Y270" s="112"/>
      <c r="Z270" s="112"/>
      <c r="AA270" s="112"/>
      <c r="AB270" s="112"/>
      <c r="AC270" s="112"/>
      <c r="AD270" s="112"/>
      <c r="AE270" s="112"/>
      <c r="AF270" s="113" t="s">
        <v>186</v>
      </c>
      <c r="AG270" s="114"/>
    </row>
    <row r="271" spans="2:33" x14ac:dyDescent="0.2">
      <c r="D271" s="69"/>
      <c r="E271" s="69"/>
    </row>
    <row r="272" spans="2:33" x14ac:dyDescent="0.2">
      <c r="D272" s="69"/>
      <c r="E272" s="69"/>
    </row>
    <row r="273" spans="4:5" x14ac:dyDescent="0.2">
      <c r="D273" s="69"/>
      <c r="E273" s="69"/>
    </row>
    <row r="274" spans="4:5" x14ac:dyDescent="0.2">
      <c r="D274" s="69"/>
      <c r="E274" s="69"/>
    </row>
    <row r="275" spans="4:5" x14ac:dyDescent="0.2">
      <c r="D275" s="69"/>
      <c r="E275" s="69"/>
    </row>
    <row r="276" spans="4:5" x14ac:dyDescent="0.2">
      <c r="D276" s="69"/>
      <c r="E276" s="69"/>
    </row>
    <row r="277" spans="4:5" x14ac:dyDescent="0.2">
      <c r="D277" s="69"/>
      <c r="E277" s="69"/>
    </row>
    <row r="278" spans="4:5" x14ac:dyDescent="0.2">
      <c r="D278" s="69"/>
      <c r="E278" s="69"/>
    </row>
    <row r="279" spans="4:5" x14ac:dyDescent="0.2">
      <c r="D279" s="69"/>
      <c r="E279" s="69"/>
    </row>
    <row r="280" spans="4:5" x14ac:dyDescent="0.2">
      <c r="D280" s="69"/>
      <c r="E280" s="69"/>
    </row>
    <row r="281" spans="4:5" x14ac:dyDescent="0.2">
      <c r="D281" s="69"/>
      <c r="E281" s="69"/>
    </row>
  </sheetData>
  <mergeCells count="38">
    <mergeCell ref="D120:E120"/>
    <mergeCell ref="D112:E112"/>
    <mergeCell ref="D113:E113"/>
    <mergeCell ref="D114:E114"/>
    <mergeCell ref="D118:E118"/>
    <mergeCell ref="D119:E119"/>
    <mergeCell ref="D155:E155"/>
    <mergeCell ref="D121:E121"/>
    <mergeCell ref="D122:E122"/>
    <mergeCell ref="D125:E125"/>
    <mergeCell ref="D126:E126"/>
    <mergeCell ref="D127:E127"/>
    <mergeCell ref="D128:E128"/>
    <mergeCell ref="D129:E129"/>
    <mergeCell ref="D140:E140"/>
    <mergeCell ref="D143:E143"/>
    <mergeCell ref="D144:E144"/>
    <mergeCell ref="D152:E152"/>
    <mergeCell ref="D200:E200"/>
    <mergeCell ref="D156:E156"/>
    <mergeCell ref="D175:E175"/>
    <mergeCell ref="D176:E176"/>
    <mergeCell ref="D177:E177"/>
    <mergeCell ref="D178:E178"/>
    <mergeCell ref="D179:E179"/>
    <mergeCell ref="D188:E188"/>
    <mergeCell ref="D189:E189"/>
    <mergeCell ref="D190:E190"/>
    <mergeCell ref="D191:E191"/>
    <mergeCell ref="D199:E199"/>
    <mergeCell ref="D207:E207"/>
    <mergeCell ref="D208:E208"/>
    <mergeCell ref="D201:E201"/>
    <mergeCell ref="D202:E202"/>
    <mergeCell ref="D203:E203"/>
    <mergeCell ref="D204:E204"/>
    <mergeCell ref="D205:E205"/>
    <mergeCell ref="D206:E206"/>
  </mergeCell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&amp;C&amp;F</oddHeader>
    <oddFooter>&amp;L&amp;D&amp;C[Tabblad]&amp;Rpagina &amp;P</oddFooter>
  </headerFooter>
  <rowBreaks count="3" manualBreakCount="3">
    <brk id="74" min="1" max="11" man="1"/>
    <brk id="161" min="1" max="15" man="1"/>
    <brk id="230" min="1" max="11" man="1"/>
  </rowBreaks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FD128"/>
  <sheetViews>
    <sheetView showGridLines="0" tabSelected="1" zoomScale="85" zoomScaleNormal="85" zoomScaleSheetLayoutView="85" workbookViewId="0">
      <pane ySplit="8" topLeftCell="A9" activePane="bottomLeft" state="frozen"/>
      <selection activeCell="B2" sqref="B2"/>
      <selection pane="bottomLeft" activeCell="G7" sqref="G7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0.7109375" style="67" customWidth="1"/>
    <col min="6" max="6" width="2.7109375" style="67" customWidth="1"/>
    <col min="7" max="31" width="10.7109375" style="67" customWidth="1"/>
    <col min="32" max="34" width="2.7109375" style="67" customWidth="1"/>
    <col min="35" max="16384" width="9.140625" style="67"/>
  </cols>
  <sheetData>
    <row r="1" spans="2:33 16384:16384" ht="12.75" customHeight="1" x14ac:dyDescent="0.2"/>
    <row r="2" spans="2:33 16384:1638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5"/>
    </row>
    <row r="3" spans="2:33 16384:1638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89"/>
      <c r="Y3" s="89"/>
      <c r="Z3" s="89"/>
      <c r="AA3" s="89"/>
      <c r="AB3" s="89"/>
      <c r="AC3" s="89"/>
      <c r="AD3" s="89"/>
      <c r="AE3" s="89"/>
      <c r="AF3" s="89"/>
      <c r="AG3" s="90"/>
    </row>
    <row r="4" spans="2:33 16384:16384" s="558" customFormat="1" ht="18.75" x14ac:dyDescent="0.3">
      <c r="B4" s="555"/>
      <c r="C4" s="145" t="str">
        <f>"SAMENVATTING BEKOSTIGINGSGEGEVENS BASISSCHOLEN "&amp;tabpers!K2</f>
        <v>SAMENVATTING BEKOSTIGINGSGEGEVENS BASISSCHOLEN 2014/15</v>
      </c>
      <c r="D4" s="116"/>
      <c r="E4" s="116"/>
      <c r="F4" s="116"/>
      <c r="G4" s="602"/>
      <c r="H4" s="556"/>
      <c r="I4" s="556"/>
      <c r="J4" s="556"/>
      <c r="K4" s="556"/>
      <c r="L4" s="556"/>
      <c r="M4" s="556"/>
      <c r="N4" s="556"/>
      <c r="O4" s="556"/>
      <c r="P4" s="556"/>
      <c r="Q4" s="556"/>
      <c r="R4" s="556"/>
      <c r="S4" s="556"/>
      <c r="T4" s="556"/>
      <c r="U4" s="556"/>
      <c r="V4" s="556"/>
      <c r="W4" s="556"/>
      <c r="X4" s="556"/>
      <c r="Y4" s="556"/>
      <c r="Z4" s="556"/>
      <c r="AA4" s="556"/>
      <c r="AB4" s="556"/>
      <c r="AC4" s="556"/>
      <c r="AD4" s="556"/>
      <c r="AE4" s="556"/>
      <c r="AF4" s="556"/>
      <c r="AG4" s="557"/>
    </row>
    <row r="5" spans="2:33 16384:16384" s="695" customFormat="1" ht="15.75" x14ac:dyDescent="0.25">
      <c r="B5" s="691"/>
      <c r="C5" s="673" t="str">
        <f>tot!F9</f>
        <v>Proefbestuur</v>
      </c>
      <c r="D5" s="673"/>
      <c r="E5" s="673"/>
      <c r="F5" s="673"/>
      <c r="G5" s="692"/>
      <c r="H5" s="693"/>
      <c r="I5" s="693"/>
      <c r="J5" s="693"/>
      <c r="K5" s="693"/>
      <c r="L5" s="693"/>
      <c r="M5" s="693"/>
      <c r="N5" s="693"/>
      <c r="O5" s="693"/>
      <c r="P5" s="693"/>
      <c r="Q5" s="693"/>
      <c r="R5" s="693"/>
      <c r="S5" s="693"/>
      <c r="T5" s="693"/>
      <c r="U5" s="693"/>
      <c r="V5" s="693"/>
      <c r="W5" s="693"/>
      <c r="X5" s="693"/>
      <c r="Y5" s="693"/>
      <c r="Z5" s="693"/>
      <c r="AA5" s="693"/>
      <c r="AB5" s="693"/>
      <c r="AC5" s="693"/>
      <c r="AD5" s="693"/>
      <c r="AE5" s="693"/>
      <c r="AF5" s="693"/>
      <c r="AG5" s="694"/>
    </row>
    <row r="6" spans="2:33 16384:16384" x14ac:dyDescent="0.2">
      <c r="B6" s="86"/>
      <c r="C6" s="87"/>
      <c r="D6" s="87"/>
      <c r="E6" s="87"/>
      <c r="F6" s="87"/>
      <c r="G6" s="88"/>
      <c r="H6" s="520"/>
      <c r="I6" s="520"/>
      <c r="J6" s="520"/>
      <c r="K6" s="520"/>
      <c r="L6" s="520"/>
      <c r="M6" s="520"/>
      <c r="N6" s="520"/>
      <c r="O6" s="520"/>
      <c r="P6" s="520"/>
      <c r="Q6" s="520"/>
      <c r="R6" s="520"/>
      <c r="S6" s="520"/>
      <c r="T6" s="520"/>
      <c r="U6" s="520"/>
      <c r="V6" s="520"/>
      <c r="W6" s="520"/>
      <c r="X6" s="520"/>
      <c r="Y6" s="520"/>
      <c r="Z6" s="520"/>
      <c r="AA6" s="520"/>
      <c r="AB6" s="520"/>
      <c r="AC6" s="520"/>
      <c r="AD6" s="520"/>
      <c r="AE6" s="520"/>
      <c r="AF6" s="520"/>
      <c r="AG6" s="90"/>
    </row>
    <row r="7" spans="2:33 16384:16384" s="635" customFormat="1" x14ac:dyDescent="0.2">
      <c r="B7" s="631"/>
      <c r="C7" s="632"/>
      <c r="D7" s="633"/>
      <c r="E7" s="663" t="s">
        <v>258</v>
      </c>
      <c r="F7" s="688"/>
      <c r="G7" s="664" t="str">
        <f>'1'!G14</f>
        <v>11AA</v>
      </c>
      <c r="H7" s="664" t="e">
        <f>'2'!#REF!</f>
        <v>#REF!</v>
      </c>
      <c r="I7" s="664" t="e">
        <f>'3'!#REF!</f>
        <v>#REF!</v>
      </c>
      <c r="J7" s="664" t="e">
        <f>'4'!#REF!</f>
        <v>#REF!</v>
      </c>
      <c r="K7" s="664" t="e">
        <f>'5'!#REF!</f>
        <v>#REF!</v>
      </c>
      <c r="L7" s="664" t="e">
        <f>'6'!#REF!</f>
        <v>#REF!</v>
      </c>
      <c r="M7" s="664" t="e">
        <f>'7'!#REF!</f>
        <v>#REF!</v>
      </c>
      <c r="N7" s="664" t="e">
        <f>'8'!#REF!</f>
        <v>#REF!</v>
      </c>
      <c r="O7" s="664" t="e">
        <f>'9'!#REF!</f>
        <v>#REF!</v>
      </c>
      <c r="P7" s="664" t="e">
        <f>'10'!#REF!</f>
        <v>#REF!</v>
      </c>
      <c r="Q7" s="664" t="e">
        <f>'11'!#REF!</f>
        <v>#REF!</v>
      </c>
      <c r="R7" s="664" t="e">
        <f>'12'!#REF!</f>
        <v>#REF!</v>
      </c>
      <c r="S7" s="664" t="e">
        <f>'13'!#REF!</f>
        <v>#REF!</v>
      </c>
      <c r="T7" s="664" t="e">
        <f>'14'!#REF!</f>
        <v>#REF!</v>
      </c>
      <c r="U7" s="664" t="e">
        <f>'15'!#REF!</f>
        <v>#REF!</v>
      </c>
      <c r="V7" s="664" t="e">
        <f>'16'!#REF!</f>
        <v>#REF!</v>
      </c>
      <c r="W7" s="664" t="e">
        <f>'17'!#REF!</f>
        <v>#REF!</v>
      </c>
      <c r="X7" s="664" t="e">
        <f>'18'!#REF!</f>
        <v>#REF!</v>
      </c>
      <c r="Y7" s="664" t="e">
        <f>'19'!#REF!</f>
        <v>#REF!</v>
      </c>
      <c r="Z7" s="664" t="e">
        <f>'20'!#REF!</f>
        <v>#REF!</v>
      </c>
      <c r="AA7" s="664" t="e">
        <f>'21'!#REF!</f>
        <v>#REF!</v>
      </c>
      <c r="AB7" s="664" t="e">
        <f>'22'!#REF!</f>
        <v>#REF!</v>
      </c>
      <c r="AC7" s="664" t="e">
        <f>'23'!#REF!</f>
        <v>#REF!</v>
      </c>
      <c r="AD7" s="664" t="e">
        <f>'24'!#REF!</f>
        <v>#REF!</v>
      </c>
      <c r="AE7" s="664" t="e">
        <f>'25'!#REF!</f>
        <v>#REF!</v>
      </c>
      <c r="AF7" s="515"/>
      <c r="AG7" s="634"/>
    </row>
    <row r="8" spans="2:33 16384:16384" x14ac:dyDescent="0.2">
      <c r="B8" s="86"/>
      <c r="C8" s="87"/>
      <c r="D8" s="87"/>
      <c r="E8" s="87"/>
      <c r="F8" s="87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  <c r="U8" s="89"/>
      <c r="V8" s="89"/>
      <c r="W8" s="89"/>
      <c r="X8" s="89"/>
      <c r="Y8" s="89"/>
      <c r="Z8" s="89"/>
      <c r="AA8" s="89"/>
      <c r="AB8" s="89"/>
      <c r="AC8" s="89"/>
      <c r="AD8" s="89"/>
      <c r="AE8" s="89"/>
      <c r="AF8" s="89"/>
      <c r="AG8" s="90"/>
    </row>
    <row r="9" spans="2:33 16384:16384" x14ac:dyDescent="0.2">
      <c r="B9" s="86"/>
      <c r="C9" s="87"/>
      <c r="D9" s="88"/>
      <c r="E9" s="88"/>
      <c r="F9" s="88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  <c r="X9" s="89"/>
      <c r="Y9" s="89"/>
      <c r="Z9" s="89"/>
      <c r="AA9" s="89"/>
      <c r="AB9" s="89"/>
      <c r="AC9" s="89"/>
      <c r="AD9" s="89"/>
      <c r="AE9" s="89"/>
      <c r="AF9" s="89"/>
      <c r="AG9" s="90"/>
    </row>
    <row r="10" spans="2:33 16384:16384" x14ac:dyDescent="0.2">
      <c r="B10" s="86"/>
      <c r="C10" s="156"/>
      <c r="D10" s="157"/>
      <c r="E10" s="157"/>
      <c r="F10" s="157"/>
      <c r="G10" s="163"/>
      <c r="H10" s="163"/>
      <c r="I10" s="163"/>
      <c r="J10" s="163"/>
      <c r="K10" s="163"/>
      <c r="L10" s="163"/>
      <c r="M10" s="163"/>
      <c r="N10" s="163"/>
      <c r="O10" s="163"/>
      <c r="P10" s="163"/>
      <c r="Q10" s="163"/>
      <c r="R10" s="163"/>
      <c r="S10" s="163"/>
      <c r="T10" s="163"/>
      <c r="U10" s="163"/>
      <c r="V10" s="163"/>
      <c r="W10" s="163"/>
      <c r="X10" s="163"/>
      <c r="Y10" s="163"/>
      <c r="Z10" s="163"/>
      <c r="AA10" s="163"/>
      <c r="AB10" s="163"/>
      <c r="AC10" s="163"/>
      <c r="AD10" s="163"/>
      <c r="AE10" s="163"/>
      <c r="AF10" s="162"/>
      <c r="AG10" s="90"/>
    </row>
    <row r="11" spans="2:33 16384:16384" x14ac:dyDescent="0.2">
      <c r="B11" s="86"/>
      <c r="C11" s="160"/>
      <c r="D11" s="665" t="s">
        <v>89</v>
      </c>
      <c r="E11" s="563"/>
      <c r="F11" s="167"/>
      <c r="G11" s="597">
        <f>'1'!G18</f>
        <v>40.630000000000003</v>
      </c>
      <c r="H11" s="597">
        <f>'2'!G18</f>
        <v>0</v>
      </c>
      <c r="I11" s="597">
        <f>'3'!G18</f>
        <v>0</v>
      </c>
      <c r="J11" s="597">
        <f>'4'!G18</f>
        <v>40.630000000000003</v>
      </c>
      <c r="K11" s="597">
        <f>'5'!G18</f>
        <v>40.630000000000003</v>
      </c>
      <c r="L11" s="597">
        <f>'6'!G18</f>
        <v>40.630000000000003</v>
      </c>
      <c r="M11" s="597">
        <f>'7'!G18</f>
        <v>40.630000000000003</v>
      </c>
      <c r="N11" s="597">
        <f>'8'!G18</f>
        <v>40.630000000000003</v>
      </c>
      <c r="O11" s="597">
        <f>'9'!G18</f>
        <v>40.630000000000003</v>
      </c>
      <c r="P11" s="597">
        <f>'10'!G18</f>
        <v>40.630000000000003</v>
      </c>
      <c r="Q11" s="597">
        <f>'11'!G18</f>
        <v>40.630000000000003</v>
      </c>
      <c r="R11" s="597">
        <f>'12'!G18</f>
        <v>40.630000000000003</v>
      </c>
      <c r="S11" s="597">
        <f>'13'!G18</f>
        <v>40.630000000000003</v>
      </c>
      <c r="T11" s="597">
        <f>'14'!G18</f>
        <v>40.630000000000003</v>
      </c>
      <c r="U11" s="597">
        <f>'15'!G18</f>
        <v>40.630000000000003</v>
      </c>
      <c r="V11" s="597">
        <f>'16'!G18</f>
        <v>40.630000000000003</v>
      </c>
      <c r="W11" s="597">
        <f>'17'!G18</f>
        <v>40.630000000000003</v>
      </c>
      <c r="X11" s="597">
        <f>'18'!G18</f>
        <v>40.630000000000003</v>
      </c>
      <c r="Y11" s="597">
        <f>'19'!G18</f>
        <v>40.630000000000003</v>
      </c>
      <c r="Z11" s="597">
        <f>'20'!G18</f>
        <v>40.630000000000003</v>
      </c>
      <c r="AA11" s="597">
        <f>'21'!G18</f>
        <v>40.630000000000003</v>
      </c>
      <c r="AB11" s="597">
        <f>'22'!G18</f>
        <v>40.630000000000003</v>
      </c>
      <c r="AC11" s="597">
        <f>'23'!G18</f>
        <v>40.630000000000003</v>
      </c>
      <c r="AD11" s="597">
        <f>'24'!G18</f>
        <v>40.630000000000003</v>
      </c>
      <c r="AE11" s="597">
        <f>'25'!G18</f>
        <v>40.630000000000003</v>
      </c>
      <c r="AF11" s="169"/>
      <c r="AG11" s="90"/>
      <c r="XFD11" s="384"/>
    </row>
    <row r="12" spans="2:33 16384:16384" x14ac:dyDescent="0.2">
      <c r="B12" s="86"/>
      <c r="C12" s="160"/>
      <c r="D12" s="167"/>
      <c r="E12" s="167"/>
      <c r="F12" s="167"/>
      <c r="G12" s="169"/>
      <c r="H12" s="169"/>
      <c r="I12" s="169"/>
      <c r="J12" s="169"/>
      <c r="K12" s="169"/>
      <c r="L12" s="169"/>
      <c r="M12" s="169"/>
      <c r="N12" s="169"/>
      <c r="O12" s="169"/>
      <c r="P12" s="169"/>
      <c r="Q12" s="169"/>
      <c r="R12" s="169"/>
      <c r="S12" s="169"/>
      <c r="T12" s="169"/>
      <c r="U12" s="169"/>
      <c r="V12" s="169"/>
      <c r="W12" s="169"/>
      <c r="X12" s="169"/>
      <c r="Y12" s="169"/>
      <c r="Z12" s="169"/>
      <c r="AA12" s="169"/>
      <c r="AB12" s="169"/>
      <c r="AC12" s="169"/>
      <c r="AD12" s="169"/>
      <c r="AE12" s="169"/>
      <c r="AF12" s="169"/>
      <c r="AG12" s="90"/>
    </row>
    <row r="13" spans="2:33 16384:16384" x14ac:dyDescent="0.2">
      <c r="B13" s="86"/>
      <c r="C13" s="87"/>
      <c r="D13" s="87"/>
      <c r="E13" s="87"/>
      <c r="F13" s="87"/>
      <c r="G13" s="89"/>
      <c r="H13" s="89"/>
      <c r="I13" s="89"/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  <c r="AD13" s="89"/>
      <c r="AE13" s="89"/>
      <c r="AF13" s="89"/>
      <c r="AG13" s="90"/>
    </row>
    <row r="14" spans="2:33 16384:16384" x14ac:dyDescent="0.2">
      <c r="B14" s="86"/>
      <c r="C14" s="156"/>
      <c r="D14" s="157"/>
      <c r="E14" s="157"/>
      <c r="F14" s="157"/>
      <c r="G14" s="158"/>
      <c r="H14" s="158"/>
      <c r="I14" s="158"/>
      <c r="J14" s="158"/>
      <c r="K14" s="158"/>
      <c r="L14" s="158"/>
      <c r="M14" s="158"/>
      <c r="N14" s="158"/>
      <c r="O14" s="158"/>
      <c r="P14" s="158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9"/>
      <c r="AF14" s="159"/>
      <c r="AG14" s="90"/>
    </row>
    <row r="15" spans="2:33 16384:16384" x14ac:dyDescent="0.2">
      <c r="B15" s="86"/>
      <c r="C15" s="160"/>
      <c r="D15" s="666" t="s">
        <v>96</v>
      </c>
      <c r="E15" s="184"/>
      <c r="F15" s="162"/>
      <c r="G15" s="165"/>
      <c r="H15" s="165"/>
      <c r="I15" s="165"/>
      <c r="J15" s="165"/>
      <c r="K15" s="165"/>
      <c r="L15" s="165"/>
      <c r="M15" s="165"/>
      <c r="N15" s="165"/>
      <c r="O15" s="165"/>
      <c r="P15" s="165"/>
      <c r="Q15" s="165"/>
      <c r="R15" s="165"/>
      <c r="S15" s="165"/>
      <c r="T15" s="165"/>
      <c r="U15" s="165"/>
      <c r="V15" s="165"/>
      <c r="W15" s="165"/>
      <c r="X15" s="165"/>
      <c r="Y15" s="165"/>
      <c r="Z15" s="165"/>
      <c r="AA15" s="165"/>
      <c r="AB15" s="165"/>
      <c r="AC15" s="165"/>
      <c r="AD15" s="165"/>
      <c r="AE15" s="164"/>
      <c r="AF15" s="164"/>
      <c r="AG15" s="90"/>
    </row>
    <row r="16" spans="2:33 16384:16384" x14ac:dyDescent="0.2">
      <c r="B16" s="86"/>
      <c r="C16" s="160"/>
      <c r="D16" s="162"/>
      <c r="E16" s="162"/>
      <c r="F16" s="162"/>
      <c r="G16" s="165"/>
      <c r="H16" s="165"/>
      <c r="I16" s="165"/>
      <c r="J16" s="165"/>
      <c r="K16" s="165"/>
      <c r="L16" s="165"/>
      <c r="M16" s="165"/>
      <c r="N16" s="165"/>
      <c r="O16" s="165"/>
      <c r="P16" s="165"/>
      <c r="Q16" s="165"/>
      <c r="R16" s="165"/>
      <c r="S16" s="165"/>
      <c r="T16" s="165"/>
      <c r="U16" s="165"/>
      <c r="V16" s="165"/>
      <c r="W16" s="165"/>
      <c r="X16" s="165"/>
      <c r="Y16" s="165"/>
      <c r="Z16" s="165"/>
      <c r="AA16" s="165"/>
      <c r="AB16" s="165"/>
      <c r="AC16" s="165"/>
      <c r="AD16" s="165"/>
      <c r="AE16" s="164"/>
      <c r="AF16" s="164"/>
      <c r="AG16" s="90"/>
    </row>
    <row r="17" spans="2:33" x14ac:dyDescent="0.2">
      <c r="B17" s="86"/>
      <c r="C17" s="160"/>
      <c r="D17" s="161" t="s">
        <v>4</v>
      </c>
      <c r="E17" s="161"/>
      <c r="F17" s="161"/>
      <c r="G17" s="597">
        <f>'1'!G24</f>
        <v>110</v>
      </c>
      <c r="H17" s="597">
        <f>'2'!G24</f>
        <v>0</v>
      </c>
      <c r="I17" s="597">
        <f>'3'!G24</f>
        <v>0</v>
      </c>
      <c r="J17" s="597">
        <f>'4'!G24</f>
        <v>0</v>
      </c>
      <c r="K17" s="597">
        <f>'5'!G24</f>
        <v>0</v>
      </c>
      <c r="L17" s="597">
        <f>'6'!G24</f>
        <v>0</v>
      </c>
      <c r="M17" s="597">
        <f>'7'!G24</f>
        <v>0</v>
      </c>
      <c r="N17" s="597">
        <f>'8'!G24</f>
        <v>0</v>
      </c>
      <c r="O17" s="597">
        <f>'9'!G24</f>
        <v>0</v>
      </c>
      <c r="P17" s="597">
        <f>'10'!G24</f>
        <v>0</v>
      </c>
      <c r="Q17" s="597">
        <f>'11'!G24</f>
        <v>0</v>
      </c>
      <c r="R17" s="597">
        <f>'12'!G24</f>
        <v>0</v>
      </c>
      <c r="S17" s="597">
        <f>'13'!G24</f>
        <v>0</v>
      </c>
      <c r="T17" s="597">
        <f>'14'!G24</f>
        <v>0</v>
      </c>
      <c r="U17" s="597">
        <f>'15'!G24</f>
        <v>0</v>
      </c>
      <c r="V17" s="597">
        <f>'16'!G24</f>
        <v>0</v>
      </c>
      <c r="W17" s="597">
        <f>'17'!G24</f>
        <v>0</v>
      </c>
      <c r="X17" s="597">
        <f>'18'!G24</f>
        <v>0</v>
      </c>
      <c r="Y17" s="597">
        <f>'19'!G24</f>
        <v>0</v>
      </c>
      <c r="Z17" s="597">
        <f>'20'!G24</f>
        <v>0</v>
      </c>
      <c r="AA17" s="597">
        <f>'21'!G24</f>
        <v>0</v>
      </c>
      <c r="AB17" s="597">
        <f>'22'!G24</f>
        <v>0</v>
      </c>
      <c r="AC17" s="597">
        <f>'23'!G24</f>
        <v>0</v>
      </c>
      <c r="AD17" s="597">
        <f>'24'!G24</f>
        <v>0</v>
      </c>
      <c r="AE17" s="597">
        <f>'25'!G24</f>
        <v>0</v>
      </c>
      <c r="AF17" s="174"/>
      <c r="AG17" s="90"/>
    </row>
    <row r="18" spans="2:33" x14ac:dyDescent="0.2">
      <c r="B18" s="86"/>
      <c r="C18" s="160"/>
      <c r="D18" s="161" t="s">
        <v>5</v>
      </c>
      <c r="E18" s="161"/>
      <c r="F18" s="161"/>
      <c r="G18" s="597">
        <f>'1'!G25</f>
        <v>110</v>
      </c>
      <c r="H18" s="597">
        <f>'2'!G25</f>
        <v>0</v>
      </c>
      <c r="I18" s="597">
        <f>'3'!G25</f>
        <v>0</v>
      </c>
      <c r="J18" s="597">
        <f>'4'!G25</f>
        <v>0</v>
      </c>
      <c r="K18" s="597">
        <f>'5'!G25</f>
        <v>0</v>
      </c>
      <c r="L18" s="597">
        <f>'6'!G25</f>
        <v>0</v>
      </c>
      <c r="M18" s="597">
        <f>'7'!G25</f>
        <v>0</v>
      </c>
      <c r="N18" s="597">
        <f>'8'!G25</f>
        <v>0</v>
      </c>
      <c r="O18" s="597">
        <f>'9'!G25</f>
        <v>0</v>
      </c>
      <c r="P18" s="597">
        <f>'10'!G25</f>
        <v>0</v>
      </c>
      <c r="Q18" s="597">
        <f>'11'!G25</f>
        <v>0</v>
      </c>
      <c r="R18" s="597">
        <f>'12'!G25</f>
        <v>0</v>
      </c>
      <c r="S18" s="597">
        <f>'13'!G25</f>
        <v>0</v>
      </c>
      <c r="T18" s="597">
        <f>'14'!G25</f>
        <v>0</v>
      </c>
      <c r="U18" s="597">
        <f>'15'!G25</f>
        <v>0</v>
      </c>
      <c r="V18" s="597">
        <f>'16'!G25</f>
        <v>0</v>
      </c>
      <c r="W18" s="597">
        <f>'17'!G25</f>
        <v>0</v>
      </c>
      <c r="X18" s="597">
        <f>'18'!G25</f>
        <v>0</v>
      </c>
      <c r="Y18" s="597">
        <f>'19'!G25</f>
        <v>0</v>
      </c>
      <c r="Z18" s="597">
        <f>'20'!G25</f>
        <v>0</v>
      </c>
      <c r="AA18" s="597">
        <f>'21'!G25</f>
        <v>0</v>
      </c>
      <c r="AB18" s="597">
        <f>'22'!G25</f>
        <v>0</v>
      </c>
      <c r="AC18" s="597">
        <f>'23'!G25</f>
        <v>0</v>
      </c>
      <c r="AD18" s="597">
        <f>'24'!G25</f>
        <v>0</v>
      </c>
      <c r="AE18" s="597">
        <f>'25'!G25</f>
        <v>0</v>
      </c>
      <c r="AF18" s="174"/>
      <c r="AG18" s="90"/>
    </row>
    <row r="19" spans="2:33" x14ac:dyDescent="0.2">
      <c r="B19" s="86"/>
      <c r="C19" s="160"/>
      <c r="D19" s="175" t="s">
        <v>30</v>
      </c>
      <c r="E19" s="175"/>
      <c r="F19" s="175"/>
      <c r="G19" s="516">
        <f>G17+G18</f>
        <v>220</v>
      </c>
      <c r="H19" s="516">
        <f>H17+H18</f>
        <v>0</v>
      </c>
      <c r="I19" s="516">
        <f>I17+I18</f>
        <v>0</v>
      </c>
      <c r="J19" s="516">
        <f t="shared" ref="J19:AE19" si="0">J17+J18</f>
        <v>0</v>
      </c>
      <c r="K19" s="516">
        <f t="shared" si="0"/>
        <v>0</v>
      </c>
      <c r="L19" s="516">
        <f t="shared" si="0"/>
        <v>0</v>
      </c>
      <c r="M19" s="516">
        <f t="shared" si="0"/>
        <v>0</v>
      </c>
      <c r="N19" s="516">
        <f t="shared" si="0"/>
        <v>0</v>
      </c>
      <c r="O19" s="516">
        <f t="shared" si="0"/>
        <v>0</v>
      </c>
      <c r="P19" s="516">
        <f t="shared" si="0"/>
        <v>0</v>
      </c>
      <c r="Q19" s="516">
        <f t="shared" si="0"/>
        <v>0</v>
      </c>
      <c r="R19" s="516">
        <f t="shared" si="0"/>
        <v>0</v>
      </c>
      <c r="S19" s="516">
        <f t="shared" si="0"/>
        <v>0</v>
      </c>
      <c r="T19" s="516">
        <f t="shared" si="0"/>
        <v>0</v>
      </c>
      <c r="U19" s="516">
        <f t="shared" si="0"/>
        <v>0</v>
      </c>
      <c r="V19" s="516">
        <f t="shared" si="0"/>
        <v>0</v>
      </c>
      <c r="W19" s="516">
        <f t="shared" si="0"/>
        <v>0</v>
      </c>
      <c r="X19" s="516">
        <f t="shared" si="0"/>
        <v>0</v>
      </c>
      <c r="Y19" s="516">
        <f t="shared" si="0"/>
        <v>0</v>
      </c>
      <c r="Z19" s="516">
        <f t="shared" si="0"/>
        <v>0</v>
      </c>
      <c r="AA19" s="516">
        <f t="shared" si="0"/>
        <v>0</v>
      </c>
      <c r="AB19" s="516">
        <f t="shared" si="0"/>
        <v>0</v>
      </c>
      <c r="AC19" s="516">
        <f t="shared" si="0"/>
        <v>0</v>
      </c>
      <c r="AD19" s="516">
        <f t="shared" si="0"/>
        <v>0</v>
      </c>
      <c r="AE19" s="516">
        <f t="shared" si="0"/>
        <v>0</v>
      </c>
      <c r="AF19" s="177"/>
      <c r="AG19" s="90"/>
    </row>
    <row r="20" spans="2:33" x14ac:dyDescent="0.2">
      <c r="B20" s="86"/>
      <c r="C20" s="160"/>
      <c r="D20" s="161" t="s">
        <v>29</v>
      </c>
      <c r="E20" s="317">
        <v>0.3</v>
      </c>
      <c r="F20" s="179"/>
      <c r="G20" s="597">
        <f>'1'!G27</f>
        <v>0</v>
      </c>
      <c r="H20" s="597">
        <f>'2'!G27</f>
        <v>0</v>
      </c>
      <c r="I20" s="597">
        <f>'3'!G27</f>
        <v>0</v>
      </c>
      <c r="J20" s="597">
        <f>'4'!G27</f>
        <v>0</v>
      </c>
      <c r="K20" s="597">
        <f>'5'!G27</f>
        <v>0</v>
      </c>
      <c r="L20" s="597">
        <f>'6'!G27</f>
        <v>0</v>
      </c>
      <c r="M20" s="597">
        <f>'7'!G27</f>
        <v>0</v>
      </c>
      <c r="N20" s="597">
        <f>'8'!G27</f>
        <v>0</v>
      </c>
      <c r="O20" s="597">
        <f>'9'!G27</f>
        <v>0</v>
      </c>
      <c r="P20" s="597">
        <f>'10'!G27</f>
        <v>0</v>
      </c>
      <c r="Q20" s="597">
        <f>'11'!G27</f>
        <v>0</v>
      </c>
      <c r="R20" s="597">
        <f>'12'!G27</f>
        <v>0</v>
      </c>
      <c r="S20" s="597">
        <f>'13'!G27</f>
        <v>0</v>
      </c>
      <c r="T20" s="597">
        <f>'14'!G27</f>
        <v>0</v>
      </c>
      <c r="U20" s="597">
        <f>'15'!G27</f>
        <v>0</v>
      </c>
      <c r="V20" s="597">
        <f>'16'!G27</f>
        <v>0</v>
      </c>
      <c r="W20" s="597">
        <f>'17'!G27</f>
        <v>0</v>
      </c>
      <c r="X20" s="597">
        <f>'18'!G27</f>
        <v>0</v>
      </c>
      <c r="Y20" s="597">
        <f>'19'!G27</f>
        <v>0</v>
      </c>
      <c r="Z20" s="597">
        <f>'20'!G27</f>
        <v>0</v>
      </c>
      <c r="AA20" s="597">
        <f>'21'!G27</f>
        <v>0</v>
      </c>
      <c r="AB20" s="597">
        <f>'22'!G27</f>
        <v>0</v>
      </c>
      <c r="AC20" s="597">
        <f>'23'!G27</f>
        <v>0</v>
      </c>
      <c r="AD20" s="597">
        <f>'24'!G27</f>
        <v>0</v>
      </c>
      <c r="AE20" s="597">
        <f>'25'!G27</f>
        <v>0</v>
      </c>
      <c r="AF20" s="174"/>
      <c r="AG20" s="90"/>
    </row>
    <row r="21" spans="2:33" x14ac:dyDescent="0.2">
      <c r="B21" s="86"/>
      <c r="C21" s="160"/>
      <c r="D21" s="161" t="s">
        <v>29</v>
      </c>
      <c r="E21" s="317">
        <v>1.2</v>
      </c>
      <c r="F21" s="179"/>
      <c r="G21" s="597">
        <f>'1'!G28</f>
        <v>0</v>
      </c>
      <c r="H21" s="597">
        <f>'2'!G28</f>
        <v>0</v>
      </c>
      <c r="I21" s="597">
        <f>'3'!G28</f>
        <v>0</v>
      </c>
      <c r="J21" s="597">
        <f>'4'!G28</f>
        <v>0</v>
      </c>
      <c r="K21" s="597">
        <f>'5'!G28</f>
        <v>0</v>
      </c>
      <c r="L21" s="597">
        <f>'6'!G28</f>
        <v>0</v>
      </c>
      <c r="M21" s="597">
        <f>'7'!G28</f>
        <v>0</v>
      </c>
      <c r="N21" s="597">
        <f>'8'!G28</f>
        <v>0</v>
      </c>
      <c r="O21" s="597">
        <f>'9'!G28</f>
        <v>0</v>
      </c>
      <c r="P21" s="597">
        <f>'10'!G28</f>
        <v>0</v>
      </c>
      <c r="Q21" s="597">
        <f>'11'!G28</f>
        <v>0</v>
      </c>
      <c r="R21" s="597">
        <f>'12'!G28</f>
        <v>0</v>
      </c>
      <c r="S21" s="597">
        <f>'13'!G28</f>
        <v>0</v>
      </c>
      <c r="T21" s="597">
        <f>'14'!G28</f>
        <v>0</v>
      </c>
      <c r="U21" s="597">
        <f>'15'!G28</f>
        <v>0</v>
      </c>
      <c r="V21" s="597">
        <f>'16'!G28</f>
        <v>0</v>
      </c>
      <c r="W21" s="597">
        <f>'17'!G28</f>
        <v>0</v>
      </c>
      <c r="X21" s="597">
        <f>'18'!G28</f>
        <v>0</v>
      </c>
      <c r="Y21" s="597">
        <f>'19'!G28</f>
        <v>0</v>
      </c>
      <c r="Z21" s="597">
        <f>'20'!G28</f>
        <v>0</v>
      </c>
      <c r="AA21" s="597">
        <f>'21'!G28</f>
        <v>0</v>
      </c>
      <c r="AB21" s="597">
        <f>'22'!G28</f>
        <v>0</v>
      </c>
      <c r="AC21" s="597">
        <f>'23'!G28</f>
        <v>0</v>
      </c>
      <c r="AD21" s="597">
        <f>'24'!G28</f>
        <v>0</v>
      </c>
      <c r="AE21" s="597">
        <f>'25'!G28</f>
        <v>0</v>
      </c>
      <c r="AF21" s="174"/>
      <c r="AG21" s="90"/>
    </row>
    <row r="22" spans="2:33" ht="13.9" customHeight="1" x14ac:dyDescent="0.2">
      <c r="B22" s="86"/>
      <c r="C22" s="160"/>
      <c r="D22" s="161" t="s">
        <v>69</v>
      </c>
      <c r="E22" s="317"/>
      <c r="F22" s="179"/>
      <c r="G22" s="597">
        <f>'1'!G30</f>
        <v>0</v>
      </c>
      <c r="H22" s="597">
        <f>'2'!G30</f>
        <v>0</v>
      </c>
      <c r="I22" s="597">
        <f>'3'!G30</f>
        <v>0</v>
      </c>
      <c r="J22" s="597">
        <f>'4'!G30</f>
        <v>0</v>
      </c>
      <c r="K22" s="597">
        <f>'5'!G30</f>
        <v>0</v>
      </c>
      <c r="L22" s="597">
        <f>'6'!G30</f>
        <v>0</v>
      </c>
      <c r="M22" s="597">
        <f>'7'!G30</f>
        <v>0</v>
      </c>
      <c r="N22" s="597">
        <f>'8'!G30</f>
        <v>0</v>
      </c>
      <c r="O22" s="597">
        <f>'9'!G30</f>
        <v>0</v>
      </c>
      <c r="P22" s="597">
        <f>'10'!G30</f>
        <v>0</v>
      </c>
      <c r="Q22" s="597">
        <f>'11'!G30</f>
        <v>0</v>
      </c>
      <c r="R22" s="597">
        <f>'12'!G30</f>
        <v>0</v>
      </c>
      <c r="S22" s="597">
        <f>'13'!G30</f>
        <v>0</v>
      </c>
      <c r="T22" s="597">
        <f>'14'!G30</f>
        <v>0</v>
      </c>
      <c r="U22" s="597">
        <f>'15'!G30</f>
        <v>0</v>
      </c>
      <c r="V22" s="597">
        <f>'16'!G30</f>
        <v>0</v>
      </c>
      <c r="W22" s="597">
        <f>'17'!G30</f>
        <v>0</v>
      </c>
      <c r="X22" s="597">
        <f>'18'!G30</f>
        <v>0</v>
      </c>
      <c r="Y22" s="597">
        <f>'19'!G30</f>
        <v>0</v>
      </c>
      <c r="Z22" s="597">
        <f>'20'!G30</f>
        <v>0</v>
      </c>
      <c r="AA22" s="597">
        <f>'21'!G30</f>
        <v>0</v>
      </c>
      <c r="AB22" s="597">
        <f>'22'!G30</f>
        <v>0</v>
      </c>
      <c r="AC22" s="597">
        <f>'23'!G30</f>
        <v>0</v>
      </c>
      <c r="AD22" s="597">
        <f>'24'!G30</f>
        <v>0</v>
      </c>
      <c r="AE22" s="597">
        <f>'25'!G30</f>
        <v>0</v>
      </c>
      <c r="AF22" s="174"/>
      <c r="AG22" s="90"/>
    </row>
    <row r="23" spans="2:33" x14ac:dyDescent="0.2">
      <c r="B23" s="104"/>
      <c r="C23" s="183"/>
      <c r="D23" s="161" t="s">
        <v>153</v>
      </c>
      <c r="E23" s="161"/>
      <c r="F23" s="161"/>
      <c r="G23" s="597" t="str">
        <f>'1'!G34</f>
        <v>nee</v>
      </c>
      <c r="H23" s="597" t="str">
        <f>'2'!G34</f>
        <v>nee</v>
      </c>
      <c r="I23" s="597" t="e">
        <f>'3'!G34</f>
        <v>#REF!</v>
      </c>
      <c r="J23" s="597" t="e">
        <f>'4'!G34</f>
        <v>#REF!</v>
      </c>
      <c r="K23" s="597" t="e">
        <f>'5'!G34</f>
        <v>#REF!</v>
      </c>
      <c r="L23" s="597" t="e">
        <f>'6'!G34</f>
        <v>#REF!</v>
      </c>
      <c r="M23" s="597" t="e">
        <f>'7'!G34</f>
        <v>#REF!</v>
      </c>
      <c r="N23" s="597" t="e">
        <f>'8'!G34</f>
        <v>#REF!</v>
      </c>
      <c r="O23" s="597" t="e">
        <f>'9'!G34</f>
        <v>#REF!</v>
      </c>
      <c r="P23" s="597" t="e">
        <f>'10'!G34</f>
        <v>#REF!</v>
      </c>
      <c r="Q23" s="597" t="e">
        <f>'11'!G34</f>
        <v>#REF!</v>
      </c>
      <c r="R23" s="597" t="e">
        <f>'12'!G34</f>
        <v>#REF!</v>
      </c>
      <c r="S23" s="597" t="e">
        <f>'13'!G34</f>
        <v>#REF!</v>
      </c>
      <c r="T23" s="597" t="e">
        <f>'14'!G34</f>
        <v>#REF!</v>
      </c>
      <c r="U23" s="597" t="e">
        <f>'15'!G34</f>
        <v>#REF!</v>
      </c>
      <c r="V23" s="597" t="e">
        <f>'16'!G34</f>
        <v>#REF!</v>
      </c>
      <c r="W23" s="597" t="e">
        <f>'17'!G34</f>
        <v>#REF!</v>
      </c>
      <c r="X23" s="597" t="e">
        <f>'18'!G34</f>
        <v>#REF!</v>
      </c>
      <c r="Y23" s="597" t="e">
        <f>'19'!G34</f>
        <v>#REF!</v>
      </c>
      <c r="Z23" s="597" t="e">
        <f>'20'!G34</f>
        <v>#REF!</v>
      </c>
      <c r="AA23" s="597" t="e">
        <f>'21'!G34</f>
        <v>#REF!</v>
      </c>
      <c r="AB23" s="597" t="e">
        <f>'22'!G34</f>
        <v>#REF!</v>
      </c>
      <c r="AC23" s="597" t="e">
        <f>'23'!G34</f>
        <v>#REF!</v>
      </c>
      <c r="AD23" s="597" t="e">
        <f>'24'!G34</f>
        <v>#REF!</v>
      </c>
      <c r="AE23" s="597" t="e">
        <f>'25'!G34</f>
        <v>#REF!</v>
      </c>
      <c r="AF23" s="177"/>
      <c r="AG23" s="106"/>
    </row>
    <row r="24" spans="2:33" x14ac:dyDescent="0.2">
      <c r="B24" s="104"/>
      <c r="C24" s="255"/>
      <c r="D24" s="244"/>
      <c r="E24" s="244"/>
      <c r="F24" s="244"/>
      <c r="G24" s="294"/>
      <c r="H24" s="294"/>
      <c r="I24" s="294"/>
      <c r="J24" s="294"/>
      <c r="K24" s="294"/>
      <c r="L24" s="294"/>
      <c r="M24" s="294"/>
      <c r="N24" s="294"/>
      <c r="O24" s="294"/>
      <c r="P24" s="294"/>
      <c r="Q24" s="294"/>
      <c r="R24" s="294"/>
      <c r="S24" s="294"/>
      <c r="T24" s="294"/>
      <c r="U24" s="294"/>
      <c r="V24" s="294"/>
      <c r="W24" s="294"/>
      <c r="X24" s="294"/>
      <c r="Y24" s="294"/>
      <c r="Z24" s="294"/>
      <c r="AA24" s="294"/>
      <c r="AB24" s="294"/>
      <c r="AC24" s="294"/>
      <c r="AD24" s="294"/>
      <c r="AE24" s="295"/>
      <c r="AF24" s="295"/>
      <c r="AG24" s="106"/>
    </row>
    <row r="25" spans="2:33" x14ac:dyDescent="0.2">
      <c r="B25" s="86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90"/>
    </row>
    <row r="26" spans="2:33" x14ac:dyDescent="0.2">
      <c r="B26" s="86"/>
      <c r="C26" s="156"/>
      <c r="D26" s="199"/>
      <c r="E26" s="199"/>
      <c r="F26" s="157"/>
      <c r="G26" s="200"/>
      <c r="H26" s="200"/>
      <c r="I26" s="200"/>
      <c r="J26" s="200"/>
      <c r="K26" s="200"/>
      <c r="L26" s="200"/>
      <c r="M26" s="200"/>
      <c r="N26" s="200"/>
      <c r="O26" s="200"/>
      <c r="P26" s="200"/>
      <c r="Q26" s="200"/>
      <c r="R26" s="200"/>
      <c r="S26" s="200"/>
      <c r="T26" s="200"/>
      <c r="U26" s="200"/>
      <c r="V26" s="200"/>
      <c r="W26" s="200"/>
      <c r="X26" s="200"/>
      <c r="Y26" s="200"/>
      <c r="Z26" s="200"/>
      <c r="AA26" s="200"/>
      <c r="AB26" s="200"/>
      <c r="AC26" s="200"/>
      <c r="AD26" s="200"/>
      <c r="AE26" s="304"/>
      <c r="AF26" s="201"/>
      <c r="AG26" s="90"/>
    </row>
    <row r="27" spans="2:33" x14ac:dyDescent="0.2">
      <c r="B27" s="86"/>
      <c r="C27" s="160"/>
      <c r="D27" s="671" t="s">
        <v>220</v>
      </c>
      <c r="E27" s="175"/>
      <c r="F27" s="166"/>
      <c r="G27" s="163"/>
      <c r="H27" s="163"/>
      <c r="I27" s="163"/>
      <c r="J27" s="163"/>
      <c r="K27" s="163"/>
      <c r="L27" s="163"/>
      <c r="M27" s="163"/>
      <c r="N27" s="163"/>
      <c r="O27" s="163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  <c r="AC27" s="163"/>
      <c r="AD27" s="163"/>
      <c r="AE27" s="163"/>
      <c r="AF27" s="166"/>
      <c r="AG27" s="90"/>
    </row>
    <row r="28" spans="2:33" x14ac:dyDescent="0.2">
      <c r="B28" s="86"/>
      <c r="C28" s="160"/>
      <c r="D28" s="175"/>
      <c r="E28" s="175"/>
      <c r="F28" s="166"/>
      <c r="G28" s="163"/>
      <c r="H28" s="163"/>
      <c r="I28" s="163"/>
      <c r="J28" s="163"/>
      <c r="K28" s="163"/>
      <c r="L28" s="163"/>
      <c r="M28" s="163"/>
      <c r="N28" s="163"/>
      <c r="O28" s="163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  <c r="AF28" s="166"/>
      <c r="AG28" s="90"/>
    </row>
    <row r="29" spans="2:33" x14ac:dyDescent="0.2">
      <c r="B29" s="86"/>
      <c r="C29" s="160"/>
      <c r="D29" s="212" t="s">
        <v>193</v>
      </c>
      <c r="E29" s="175"/>
      <c r="F29" s="166"/>
      <c r="G29" s="163"/>
      <c r="H29" s="163"/>
      <c r="I29" s="163"/>
      <c r="J29" s="163"/>
      <c r="K29" s="163"/>
      <c r="L29" s="163"/>
      <c r="M29" s="163"/>
      <c r="N29" s="163"/>
      <c r="O29" s="163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  <c r="AC29" s="163"/>
      <c r="AD29" s="163"/>
      <c r="AE29" s="163"/>
      <c r="AF29" s="166"/>
      <c r="AG29" s="90"/>
    </row>
    <row r="30" spans="2:33" x14ac:dyDescent="0.2">
      <c r="B30" s="86"/>
      <c r="C30" s="160"/>
      <c r="D30" s="161" t="s">
        <v>190</v>
      </c>
      <c r="E30" s="161"/>
      <c r="F30" s="166"/>
      <c r="G30" s="605">
        <f>'1'!G92</f>
        <v>382598.16100000002</v>
      </c>
      <c r="H30" s="605">
        <f>'2'!G92</f>
        <v>0</v>
      </c>
      <c r="I30" s="605">
        <f>'3'!G92</f>
        <v>0</v>
      </c>
      <c r="J30" s="605">
        <f>'4'!G92</f>
        <v>0</v>
      </c>
      <c r="K30" s="605">
        <f>'5'!G92</f>
        <v>0</v>
      </c>
      <c r="L30" s="605">
        <f>'6'!G92</f>
        <v>0</v>
      </c>
      <c r="M30" s="605">
        <f>'7'!G92</f>
        <v>0</v>
      </c>
      <c r="N30" s="605">
        <f>'8'!G92</f>
        <v>0</v>
      </c>
      <c r="O30" s="605">
        <f>'9'!G92</f>
        <v>0</v>
      </c>
      <c r="P30" s="605">
        <f>'10'!G92</f>
        <v>0</v>
      </c>
      <c r="Q30" s="605">
        <f>'11'!G92</f>
        <v>0</v>
      </c>
      <c r="R30" s="605">
        <f>'12'!G92</f>
        <v>0</v>
      </c>
      <c r="S30" s="605">
        <f>'13'!G92</f>
        <v>0</v>
      </c>
      <c r="T30" s="605">
        <f>'14'!G92</f>
        <v>0</v>
      </c>
      <c r="U30" s="605">
        <f>'15'!G92</f>
        <v>0</v>
      </c>
      <c r="V30" s="605">
        <f>'16'!G92</f>
        <v>0</v>
      </c>
      <c r="W30" s="605">
        <f>'17'!G92</f>
        <v>0</v>
      </c>
      <c r="X30" s="605">
        <f>'18'!G92</f>
        <v>0</v>
      </c>
      <c r="Y30" s="605">
        <f>'19'!G92</f>
        <v>0</v>
      </c>
      <c r="Z30" s="605">
        <f>'20'!G92</f>
        <v>0</v>
      </c>
      <c r="AA30" s="605">
        <f>'21'!G92</f>
        <v>0</v>
      </c>
      <c r="AB30" s="605">
        <f>'22'!G92</f>
        <v>0</v>
      </c>
      <c r="AC30" s="605">
        <f>'23'!G92</f>
        <v>0</v>
      </c>
      <c r="AD30" s="605">
        <f>'24'!G92</f>
        <v>0</v>
      </c>
      <c r="AE30" s="605">
        <f>'25'!G92</f>
        <v>0</v>
      </c>
      <c r="AF30" s="204"/>
      <c r="AG30" s="90"/>
    </row>
    <row r="31" spans="2:33" x14ac:dyDescent="0.2">
      <c r="B31" s="86"/>
      <c r="C31" s="160"/>
      <c r="D31" s="161" t="s">
        <v>189</v>
      </c>
      <c r="E31" s="161"/>
      <c r="F31" s="166"/>
      <c r="G31" s="605">
        <f>'1'!G93</f>
        <v>266207.09500000003</v>
      </c>
      <c r="H31" s="605">
        <f>'2'!G93</f>
        <v>0</v>
      </c>
      <c r="I31" s="605">
        <f>'3'!G93</f>
        <v>0</v>
      </c>
      <c r="J31" s="605">
        <f>'4'!G93</f>
        <v>0</v>
      </c>
      <c r="K31" s="605">
        <f>'5'!G93</f>
        <v>0</v>
      </c>
      <c r="L31" s="605">
        <f>'6'!G93</f>
        <v>0</v>
      </c>
      <c r="M31" s="605">
        <f>'7'!G93</f>
        <v>0</v>
      </c>
      <c r="N31" s="605">
        <f>'8'!G93</f>
        <v>0</v>
      </c>
      <c r="O31" s="605">
        <f>'9'!G93</f>
        <v>0</v>
      </c>
      <c r="P31" s="605">
        <f>'10'!G93</f>
        <v>0</v>
      </c>
      <c r="Q31" s="605">
        <f>'11'!G93</f>
        <v>0</v>
      </c>
      <c r="R31" s="605">
        <f>'12'!G93</f>
        <v>0</v>
      </c>
      <c r="S31" s="605">
        <f>'13'!G93</f>
        <v>0</v>
      </c>
      <c r="T31" s="605">
        <f>'14'!G93</f>
        <v>0</v>
      </c>
      <c r="U31" s="605">
        <f>'15'!G93</f>
        <v>0</v>
      </c>
      <c r="V31" s="605">
        <f>'16'!G93</f>
        <v>0</v>
      </c>
      <c r="W31" s="605">
        <f>'17'!G93</f>
        <v>0</v>
      </c>
      <c r="X31" s="605">
        <f>'18'!G93</f>
        <v>0</v>
      </c>
      <c r="Y31" s="605">
        <f>'19'!G93</f>
        <v>0</v>
      </c>
      <c r="Z31" s="605">
        <f>'20'!G93</f>
        <v>0</v>
      </c>
      <c r="AA31" s="605">
        <f>'21'!G93</f>
        <v>0</v>
      </c>
      <c r="AB31" s="605">
        <f>'22'!G93</f>
        <v>0</v>
      </c>
      <c r="AC31" s="605">
        <f>'23'!G93</f>
        <v>0</v>
      </c>
      <c r="AD31" s="605">
        <f>'24'!G93</f>
        <v>0</v>
      </c>
      <c r="AE31" s="605">
        <f>'25'!G93</f>
        <v>0</v>
      </c>
      <c r="AF31" s="204"/>
      <c r="AG31" s="90"/>
    </row>
    <row r="32" spans="2:33" x14ac:dyDescent="0.2">
      <c r="B32" s="86"/>
      <c r="C32" s="205"/>
      <c r="D32" s="161" t="s">
        <v>191</v>
      </c>
      <c r="E32" s="161"/>
      <c r="F32" s="194"/>
      <c r="G32" s="605">
        <f>'1'!G94</f>
        <v>0</v>
      </c>
      <c r="H32" s="605">
        <f>'2'!G94</f>
        <v>0</v>
      </c>
      <c r="I32" s="605">
        <f>'3'!G94</f>
        <v>0</v>
      </c>
      <c r="J32" s="605">
        <f>'4'!G94</f>
        <v>0</v>
      </c>
      <c r="K32" s="605">
        <f>'5'!G94</f>
        <v>0</v>
      </c>
      <c r="L32" s="605">
        <f>'6'!G94</f>
        <v>0</v>
      </c>
      <c r="M32" s="605">
        <f>'7'!G94</f>
        <v>0</v>
      </c>
      <c r="N32" s="605">
        <f>'8'!G94</f>
        <v>0</v>
      </c>
      <c r="O32" s="605">
        <f>'9'!G94</f>
        <v>0</v>
      </c>
      <c r="P32" s="605">
        <f>'10'!G94</f>
        <v>0</v>
      </c>
      <c r="Q32" s="605">
        <f>'11'!G94</f>
        <v>0</v>
      </c>
      <c r="R32" s="605">
        <f>'12'!G94</f>
        <v>0</v>
      </c>
      <c r="S32" s="605">
        <f>'13'!G94</f>
        <v>0</v>
      </c>
      <c r="T32" s="605">
        <f>'14'!G94</f>
        <v>0</v>
      </c>
      <c r="U32" s="605">
        <f>'15'!G94</f>
        <v>0</v>
      </c>
      <c r="V32" s="605">
        <f>'16'!G94</f>
        <v>0</v>
      </c>
      <c r="W32" s="605">
        <f>'17'!G94</f>
        <v>0</v>
      </c>
      <c r="X32" s="605">
        <f>'18'!G94</f>
        <v>0</v>
      </c>
      <c r="Y32" s="605">
        <f>'19'!G94</f>
        <v>0</v>
      </c>
      <c r="Z32" s="605">
        <f>'20'!G94</f>
        <v>0</v>
      </c>
      <c r="AA32" s="605">
        <f>'21'!G94</f>
        <v>0</v>
      </c>
      <c r="AB32" s="605">
        <f>'22'!G94</f>
        <v>0</v>
      </c>
      <c r="AC32" s="605">
        <f>'23'!G94</f>
        <v>0</v>
      </c>
      <c r="AD32" s="605">
        <f>'24'!G94</f>
        <v>0</v>
      </c>
      <c r="AE32" s="605">
        <f>'25'!G94</f>
        <v>0</v>
      </c>
      <c r="AF32" s="207"/>
      <c r="AG32" s="90"/>
    </row>
    <row r="33" spans="2:33" x14ac:dyDescent="0.2">
      <c r="B33" s="86"/>
      <c r="C33" s="205"/>
      <c r="D33" s="161" t="s">
        <v>212</v>
      </c>
      <c r="E33" s="161"/>
      <c r="F33" s="194"/>
      <c r="G33" s="605">
        <f>'1'!G95</f>
        <v>0</v>
      </c>
      <c r="H33" s="605">
        <f>'2'!G95</f>
        <v>0</v>
      </c>
      <c r="I33" s="605">
        <f>'3'!G95</f>
        <v>0</v>
      </c>
      <c r="J33" s="605">
        <f>'4'!G95</f>
        <v>0</v>
      </c>
      <c r="K33" s="605">
        <f>'5'!G95</f>
        <v>0</v>
      </c>
      <c r="L33" s="605">
        <f>'6'!G95</f>
        <v>0</v>
      </c>
      <c r="M33" s="605">
        <f>'7'!G95</f>
        <v>0</v>
      </c>
      <c r="N33" s="605">
        <f>'8'!G95</f>
        <v>0</v>
      </c>
      <c r="O33" s="605">
        <f>'9'!G95</f>
        <v>0</v>
      </c>
      <c r="P33" s="605">
        <f>'10'!G95</f>
        <v>0</v>
      </c>
      <c r="Q33" s="605">
        <f>'11'!G95</f>
        <v>0</v>
      </c>
      <c r="R33" s="605">
        <f>'12'!G95</f>
        <v>0</v>
      </c>
      <c r="S33" s="605">
        <f>'13'!G95</f>
        <v>0</v>
      </c>
      <c r="T33" s="605">
        <f>'14'!G95</f>
        <v>0</v>
      </c>
      <c r="U33" s="605">
        <f>'15'!G95</f>
        <v>0</v>
      </c>
      <c r="V33" s="605">
        <f>'16'!G95</f>
        <v>0</v>
      </c>
      <c r="W33" s="605">
        <f>'17'!G95</f>
        <v>0</v>
      </c>
      <c r="X33" s="605">
        <f>'18'!G95</f>
        <v>0</v>
      </c>
      <c r="Y33" s="605">
        <f>'19'!G95</f>
        <v>0</v>
      </c>
      <c r="Z33" s="605">
        <f>'20'!G95</f>
        <v>0</v>
      </c>
      <c r="AA33" s="605">
        <f>'21'!G95</f>
        <v>0</v>
      </c>
      <c r="AB33" s="605">
        <f>'22'!G95</f>
        <v>0</v>
      </c>
      <c r="AC33" s="605">
        <f>'23'!G95</f>
        <v>0</v>
      </c>
      <c r="AD33" s="605">
        <f>'24'!G95</f>
        <v>0</v>
      </c>
      <c r="AE33" s="605">
        <f>'25'!G95</f>
        <v>0</v>
      </c>
      <c r="AF33" s="207"/>
      <c r="AG33" s="90"/>
    </row>
    <row r="34" spans="2:33" x14ac:dyDescent="0.2">
      <c r="B34" s="86"/>
      <c r="C34" s="160"/>
      <c r="D34" s="161" t="s">
        <v>188</v>
      </c>
      <c r="E34" s="161"/>
      <c r="F34" s="391"/>
      <c r="G34" s="605">
        <f>'1'!G96</f>
        <v>35757.179999999993</v>
      </c>
      <c r="H34" s="605">
        <f>'2'!G96</f>
        <v>0</v>
      </c>
      <c r="I34" s="605">
        <f>'3'!G96</f>
        <v>0</v>
      </c>
      <c r="J34" s="605">
        <f>'4'!G96</f>
        <v>0</v>
      </c>
      <c r="K34" s="605">
        <f>'5'!G96</f>
        <v>0</v>
      </c>
      <c r="L34" s="605">
        <f>'6'!G96</f>
        <v>0</v>
      </c>
      <c r="M34" s="605">
        <f>'7'!G96</f>
        <v>0</v>
      </c>
      <c r="N34" s="605">
        <f>'8'!G96</f>
        <v>0</v>
      </c>
      <c r="O34" s="605">
        <f>'9'!G96</f>
        <v>0</v>
      </c>
      <c r="P34" s="605">
        <f>'10'!G96</f>
        <v>0</v>
      </c>
      <c r="Q34" s="605">
        <f>'11'!G96</f>
        <v>0</v>
      </c>
      <c r="R34" s="605">
        <f>'12'!G96</f>
        <v>0</v>
      </c>
      <c r="S34" s="605">
        <f>'13'!G96</f>
        <v>0</v>
      </c>
      <c r="T34" s="605">
        <f>'14'!G96</f>
        <v>0</v>
      </c>
      <c r="U34" s="605">
        <f>'15'!G96</f>
        <v>0</v>
      </c>
      <c r="V34" s="605">
        <f>'16'!G96</f>
        <v>0</v>
      </c>
      <c r="W34" s="605">
        <f>'17'!G96</f>
        <v>0</v>
      </c>
      <c r="X34" s="605">
        <f>'18'!G96</f>
        <v>0</v>
      </c>
      <c r="Y34" s="605">
        <f>'19'!G96</f>
        <v>0</v>
      </c>
      <c r="Z34" s="605">
        <f>'20'!G96</f>
        <v>0</v>
      </c>
      <c r="AA34" s="605">
        <f>'21'!G96</f>
        <v>0</v>
      </c>
      <c r="AB34" s="605">
        <f>'22'!G96</f>
        <v>0</v>
      </c>
      <c r="AC34" s="605">
        <f>'23'!G96</f>
        <v>0</v>
      </c>
      <c r="AD34" s="605">
        <f>'24'!G96</f>
        <v>0</v>
      </c>
      <c r="AE34" s="605">
        <f>'25'!G96</f>
        <v>0</v>
      </c>
      <c r="AF34" s="208"/>
      <c r="AG34" s="90"/>
    </row>
    <row r="35" spans="2:33" x14ac:dyDescent="0.2">
      <c r="B35" s="86"/>
      <c r="C35" s="183"/>
      <c r="D35" s="161" t="s">
        <v>46</v>
      </c>
      <c r="E35" s="161"/>
      <c r="F35" s="166"/>
      <c r="G35" s="605">
        <f>'1'!G97</f>
        <v>0</v>
      </c>
      <c r="H35" s="605">
        <f>'2'!G97</f>
        <v>0</v>
      </c>
      <c r="I35" s="605">
        <f>'3'!G97</f>
        <v>0</v>
      </c>
      <c r="J35" s="605">
        <f>'4'!G97</f>
        <v>0</v>
      </c>
      <c r="K35" s="605">
        <f>'5'!G97</f>
        <v>0</v>
      </c>
      <c r="L35" s="605">
        <f>'6'!G97</f>
        <v>0</v>
      </c>
      <c r="M35" s="605">
        <f>'7'!G97</f>
        <v>0</v>
      </c>
      <c r="N35" s="605">
        <f>'8'!G97</f>
        <v>0</v>
      </c>
      <c r="O35" s="605">
        <f>'9'!G97</f>
        <v>0</v>
      </c>
      <c r="P35" s="605">
        <f>'10'!G97</f>
        <v>0</v>
      </c>
      <c r="Q35" s="605">
        <f>'11'!G97</f>
        <v>0</v>
      </c>
      <c r="R35" s="605">
        <f>'12'!G97</f>
        <v>0</v>
      </c>
      <c r="S35" s="605">
        <f>'13'!G97</f>
        <v>0</v>
      </c>
      <c r="T35" s="605">
        <f>'14'!G97</f>
        <v>0</v>
      </c>
      <c r="U35" s="605">
        <f>'15'!G97</f>
        <v>0</v>
      </c>
      <c r="V35" s="605">
        <f>'16'!G97</f>
        <v>0</v>
      </c>
      <c r="W35" s="605">
        <f>'17'!G97</f>
        <v>0</v>
      </c>
      <c r="X35" s="605">
        <f>'18'!G97</f>
        <v>0</v>
      </c>
      <c r="Y35" s="605">
        <f>'19'!G97</f>
        <v>0</v>
      </c>
      <c r="Z35" s="605">
        <f>'20'!G97</f>
        <v>0</v>
      </c>
      <c r="AA35" s="605">
        <f>'21'!G97</f>
        <v>0</v>
      </c>
      <c r="AB35" s="605">
        <f>'22'!G97</f>
        <v>0</v>
      </c>
      <c r="AC35" s="605">
        <f>'23'!G97</f>
        <v>0</v>
      </c>
      <c r="AD35" s="605">
        <f>'24'!G97</f>
        <v>0</v>
      </c>
      <c r="AE35" s="605">
        <f>'25'!G97</f>
        <v>0</v>
      </c>
      <c r="AF35" s="208"/>
      <c r="AG35" s="90"/>
    </row>
    <row r="36" spans="2:33" x14ac:dyDescent="0.2">
      <c r="B36" s="86"/>
      <c r="C36" s="183"/>
      <c r="D36" s="161" t="s">
        <v>192</v>
      </c>
      <c r="E36" s="161"/>
      <c r="F36" s="166"/>
      <c r="G36" s="605">
        <f>'1'!G98</f>
        <v>0</v>
      </c>
      <c r="H36" s="605">
        <f>'2'!G98</f>
        <v>0</v>
      </c>
      <c r="I36" s="605">
        <f>'3'!G98</f>
        <v>0</v>
      </c>
      <c r="J36" s="605">
        <f>'4'!G98</f>
        <v>0</v>
      </c>
      <c r="K36" s="605">
        <f>'5'!G98</f>
        <v>0</v>
      </c>
      <c r="L36" s="605">
        <f>'6'!G98</f>
        <v>0</v>
      </c>
      <c r="M36" s="605">
        <f>'7'!G98</f>
        <v>0</v>
      </c>
      <c r="N36" s="605">
        <f>'8'!G98</f>
        <v>0</v>
      </c>
      <c r="O36" s="605">
        <f>'9'!G98</f>
        <v>0</v>
      </c>
      <c r="P36" s="605">
        <f>'10'!G98</f>
        <v>0</v>
      </c>
      <c r="Q36" s="605">
        <f>'11'!G98</f>
        <v>0</v>
      </c>
      <c r="R36" s="605">
        <f>'12'!G98</f>
        <v>0</v>
      </c>
      <c r="S36" s="605">
        <f>'13'!G98</f>
        <v>0</v>
      </c>
      <c r="T36" s="605">
        <f>'14'!G98</f>
        <v>0</v>
      </c>
      <c r="U36" s="605">
        <f>'15'!G98</f>
        <v>0</v>
      </c>
      <c r="V36" s="605">
        <f>'16'!G98</f>
        <v>0</v>
      </c>
      <c r="W36" s="605">
        <f>'17'!G98</f>
        <v>0</v>
      </c>
      <c r="X36" s="605">
        <f>'18'!G98</f>
        <v>0</v>
      </c>
      <c r="Y36" s="605">
        <f>'19'!G98</f>
        <v>0</v>
      </c>
      <c r="Z36" s="605">
        <f>'20'!G98</f>
        <v>0</v>
      </c>
      <c r="AA36" s="605">
        <f>'21'!G98</f>
        <v>0</v>
      </c>
      <c r="AB36" s="605">
        <f>'22'!G98</f>
        <v>0</v>
      </c>
      <c r="AC36" s="605">
        <f>'23'!G98</f>
        <v>0</v>
      </c>
      <c r="AD36" s="605">
        <f>'24'!G98</f>
        <v>0</v>
      </c>
      <c r="AE36" s="605">
        <f>'25'!G98</f>
        <v>0</v>
      </c>
      <c r="AF36" s="208"/>
      <c r="AG36" s="90"/>
    </row>
    <row r="37" spans="2:33" x14ac:dyDescent="0.2">
      <c r="B37" s="86"/>
      <c r="C37" s="160"/>
      <c r="D37" s="212"/>
      <c r="E37" s="212"/>
      <c r="F37" s="215"/>
      <c r="G37" s="609">
        <f>'1'!G102</f>
        <v>684562.43599999999</v>
      </c>
      <c r="H37" s="609">
        <f>'2'!G102</f>
        <v>0</v>
      </c>
      <c r="I37" s="609">
        <f>'3'!G102</f>
        <v>0</v>
      </c>
      <c r="J37" s="609">
        <f>'4'!G102</f>
        <v>0</v>
      </c>
      <c r="K37" s="609">
        <f>'5'!G102</f>
        <v>0</v>
      </c>
      <c r="L37" s="609">
        <f>'6'!G102</f>
        <v>0</v>
      </c>
      <c r="M37" s="609">
        <f>'7'!G102</f>
        <v>0</v>
      </c>
      <c r="N37" s="609">
        <f>'8'!G102</f>
        <v>0</v>
      </c>
      <c r="O37" s="609">
        <f>'9'!G102</f>
        <v>0</v>
      </c>
      <c r="P37" s="609">
        <f>'10'!G102</f>
        <v>0</v>
      </c>
      <c r="Q37" s="609">
        <f>'11'!G102</f>
        <v>0</v>
      </c>
      <c r="R37" s="609">
        <f>'12'!G102</f>
        <v>0</v>
      </c>
      <c r="S37" s="609">
        <f>'13'!G102</f>
        <v>0</v>
      </c>
      <c r="T37" s="609">
        <f>'14'!G102</f>
        <v>0</v>
      </c>
      <c r="U37" s="609">
        <f>'15'!G102</f>
        <v>0</v>
      </c>
      <c r="V37" s="609">
        <f>'16'!G102</f>
        <v>0</v>
      </c>
      <c r="W37" s="609">
        <f>'17'!G102</f>
        <v>0</v>
      </c>
      <c r="X37" s="609">
        <f>'18'!G102</f>
        <v>0</v>
      </c>
      <c r="Y37" s="609">
        <f>'19'!G102</f>
        <v>0</v>
      </c>
      <c r="Z37" s="609">
        <f>'20'!G102</f>
        <v>0</v>
      </c>
      <c r="AA37" s="609">
        <f>'21'!G102</f>
        <v>0</v>
      </c>
      <c r="AB37" s="609">
        <f>'22'!G102</f>
        <v>0</v>
      </c>
      <c r="AC37" s="609">
        <f>'23'!G102</f>
        <v>0</v>
      </c>
      <c r="AD37" s="609">
        <f>'24'!G102</f>
        <v>0</v>
      </c>
      <c r="AE37" s="609">
        <f>'25'!G102</f>
        <v>0</v>
      </c>
      <c r="AF37" s="204"/>
      <c r="AG37" s="90"/>
    </row>
    <row r="38" spans="2:33" x14ac:dyDescent="0.2">
      <c r="B38" s="86"/>
      <c r="C38" s="213"/>
      <c r="D38" s="212" t="s">
        <v>84</v>
      </c>
      <c r="E38" s="212"/>
      <c r="F38" s="413"/>
      <c r="G38" s="165"/>
      <c r="H38" s="165"/>
      <c r="I38" s="165"/>
      <c r="J38" s="165"/>
      <c r="K38" s="165"/>
      <c r="L38" s="165"/>
      <c r="M38" s="165"/>
      <c r="N38" s="165"/>
      <c r="O38" s="165"/>
      <c r="P38" s="165"/>
      <c r="Q38" s="165"/>
      <c r="R38" s="165"/>
      <c r="S38" s="165"/>
      <c r="T38" s="165"/>
      <c r="U38" s="165"/>
      <c r="V38" s="165"/>
      <c r="W38" s="165"/>
      <c r="X38" s="165"/>
      <c r="Y38" s="165"/>
      <c r="Z38" s="165"/>
      <c r="AA38" s="165"/>
      <c r="AB38" s="165"/>
      <c r="AC38" s="165"/>
      <c r="AD38" s="165"/>
      <c r="AE38" s="165"/>
      <c r="AF38" s="164"/>
      <c r="AG38" s="90"/>
    </row>
    <row r="39" spans="2:33" x14ac:dyDescent="0.2">
      <c r="B39" s="86"/>
      <c r="C39" s="213"/>
      <c r="D39" s="161" t="s">
        <v>45</v>
      </c>
      <c r="E39" s="161"/>
      <c r="F39" s="413"/>
      <c r="G39" s="605">
        <f>'1'!G104</f>
        <v>10781.87</v>
      </c>
      <c r="H39" s="605">
        <f>'2'!G104</f>
        <v>0</v>
      </c>
      <c r="I39" s="605">
        <f>'3'!G104</f>
        <v>0</v>
      </c>
      <c r="J39" s="605">
        <f>'4'!G104</f>
        <v>0</v>
      </c>
      <c r="K39" s="605">
        <f>'5'!G104</f>
        <v>0</v>
      </c>
      <c r="L39" s="605">
        <f>'6'!G104</f>
        <v>0</v>
      </c>
      <c r="M39" s="605">
        <f>'7'!G104</f>
        <v>0</v>
      </c>
      <c r="N39" s="605">
        <f>'8'!G104</f>
        <v>0</v>
      </c>
      <c r="O39" s="605">
        <f>'9'!G104</f>
        <v>0</v>
      </c>
      <c r="P39" s="605">
        <f>'10'!G104</f>
        <v>0</v>
      </c>
      <c r="Q39" s="605">
        <f>'11'!G104</f>
        <v>0</v>
      </c>
      <c r="R39" s="605">
        <f>'12'!G104</f>
        <v>0</v>
      </c>
      <c r="S39" s="605">
        <f>'13'!G104</f>
        <v>0</v>
      </c>
      <c r="T39" s="605">
        <f>'14'!G104</f>
        <v>0</v>
      </c>
      <c r="U39" s="605">
        <f>'15'!G104</f>
        <v>0</v>
      </c>
      <c r="V39" s="605">
        <f>'16'!G104</f>
        <v>0</v>
      </c>
      <c r="W39" s="605">
        <f>'17'!G104</f>
        <v>0</v>
      </c>
      <c r="X39" s="605">
        <f>'18'!G104</f>
        <v>0</v>
      </c>
      <c r="Y39" s="605">
        <f>'19'!G104</f>
        <v>0</v>
      </c>
      <c r="Z39" s="605">
        <f>'20'!G104</f>
        <v>0</v>
      </c>
      <c r="AA39" s="605">
        <f>'21'!G104</f>
        <v>0</v>
      </c>
      <c r="AB39" s="605">
        <f>'22'!G104</f>
        <v>0</v>
      </c>
      <c r="AC39" s="605">
        <f>'23'!G104</f>
        <v>0</v>
      </c>
      <c r="AD39" s="605">
        <f>'24'!G104</f>
        <v>0</v>
      </c>
      <c r="AE39" s="605">
        <f>'25'!G104</f>
        <v>0</v>
      </c>
      <c r="AF39" s="164"/>
      <c r="AG39" s="90"/>
    </row>
    <row r="40" spans="2:33" x14ac:dyDescent="0.2">
      <c r="B40" s="86"/>
      <c r="C40" s="213"/>
      <c r="D40" s="161" t="s">
        <v>99</v>
      </c>
      <c r="E40" s="161"/>
      <c r="F40" s="413"/>
      <c r="G40" s="605">
        <f>'1'!G105</f>
        <v>0</v>
      </c>
      <c r="H40" s="605">
        <f>'2'!G105</f>
        <v>0</v>
      </c>
      <c r="I40" s="605">
        <f>'3'!G105</f>
        <v>0</v>
      </c>
      <c r="J40" s="605">
        <f>'4'!G105</f>
        <v>0</v>
      </c>
      <c r="K40" s="605">
        <f>'5'!G105</f>
        <v>0</v>
      </c>
      <c r="L40" s="605">
        <f>'6'!G105</f>
        <v>0</v>
      </c>
      <c r="M40" s="605">
        <f>'7'!G105</f>
        <v>0</v>
      </c>
      <c r="N40" s="605">
        <f>'8'!G105</f>
        <v>0</v>
      </c>
      <c r="O40" s="605">
        <f>'9'!G105</f>
        <v>0</v>
      </c>
      <c r="P40" s="605">
        <f>'10'!G105</f>
        <v>0</v>
      </c>
      <c r="Q40" s="605">
        <f>'11'!G105</f>
        <v>0</v>
      </c>
      <c r="R40" s="605">
        <f>'12'!G105</f>
        <v>0</v>
      </c>
      <c r="S40" s="605">
        <f>'13'!G105</f>
        <v>0</v>
      </c>
      <c r="T40" s="605">
        <f>'14'!G105</f>
        <v>0</v>
      </c>
      <c r="U40" s="605">
        <f>'15'!G105</f>
        <v>0</v>
      </c>
      <c r="V40" s="605">
        <f>'16'!G105</f>
        <v>0</v>
      </c>
      <c r="W40" s="605">
        <f>'17'!G105</f>
        <v>0</v>
      </c>
      <c r="X40" s="605">
        <f>'18'!G105</f>
        <v>0</v>
      </c>
      <c r="Y40" s="605">
        <f>'19'!G105</f>
        <v>0</v>
      </c>
      <c r="Z40" s="605">
        <f>'20'!G105</f>
        <v>0</v>
      </c>
      <c r="AA40" s="605">
        <f>'21'!G105</f>
        <v>0</v>
      </c>
      <c r="AB40" s="605">
        <f>'22'!G105</f>
        <v>0</v>
      </c>
      <c r="AC40" s="605">
        <f>'23'!G105</f>
        <v>0</v>
      </c>
      <c r="AD40" s="605">
        <f>'24'!G105</f>
        <v>0</v>
      </c>
      <c r="AE40" s="605">
        <f>'25'!G105</f>
        <v>0</v>
      </c>
      <c r="AF40" s="164"/>
      <c r="AG40" s="90"/>
    </row>
    <row r="41" spans="2:33" x14ac:dyDescent="0.2">
      <c r="B41" s="86"/>
      <c r="C41" s="160"/>
      <c r="D41" s="161" t="s">
        <v>47</v>
      </c>
      <c r="E41" s="161"/>
      <c r="F41" s="391"/>
      <c r="G41" s="605">
        <f>'1'!G106</f>
        <v>87298.2</v>
      </c>
      <c r="H41" s="605">
        <f>'2'!G106</f>
        <v>0</v>
      </c>
      <c r="I41" s="605">
        <f>'3'!G106</f>
        <v>0</v>
      </c>
      <c r="J41" s="605">
        <f>'4'!G106</f>
        <v>0</v>
      </c>
      <c r="K41" s="605">
        <f>'5'!G106</f>
        <v>0</v>
      </c>
      <c r="L41" s="605">
        <f>'6'!G106</f>
        <v>0</v>
      </c>
      <c r="M41" s="605">
        <f>'7'!G106</f>
        <v>0</v>
      </c>
      <c r="N41" s="605">
        <f>'8'!G106</f>
        <v>0</v>
      </c>
      <c r="O41" s="605">
        <f>'9'!G106</f>
        <v>0</v>
      </c>
      <c r="P41" s="605">
        <f>'10'!G106</f>
        <v>0</v>
      </c>
      <c r="Q41" s="605">
        <f>'11'!G106</f>
        <v>0</v>
      </c>
      <c r="R41" s="605">
        <f>'12'!G106</f>
        <v>0</v>
      </c>
      <c r="S41" s="605">
        <f>'13'!G106</f>
        <v>0</v>
      </c>
      <c r="T41" s="605">
        <f>'14'!G106</f>
        <v>0</v>
      </c>
      <c r="U41" s="605">
        <f>'15'!G106</f>
        <v>0</v>
      </c>
      <c r="V41" s="605">
        <f>'16'!G106</f>
        <v>0</v>
      </c>
      <c r="W41" s="605">
        <f>'17'!G106</f>
        <v>0</v>
      </c>
      <c r="X41" s="605">
        <f>'18'!G106</f>
        <v>0</v>
      </c>
      <c r="Y41" s="605">
        <f>'19'!G106</f>
        <v>0</v>
      </c>
      <c r="Z41" s="605">
        <f>'20'!G106</f>
        <v>0</v>
      </c>
      <c r="AA41" s="605">
        <f>'21'!G106</f>
        <v>0</v>
      </c>
      <c r="AB41" s="605">
        <f>'22'!G106</f>
        <v>0</v>
      </c>
      <c r="AC41" s="605">
        <f>'23'!G106</f>
        <v>0</v>
      </c>
      <c r="AD41" s="605">
        <f>'24'!G106</f>
        <v>0</v>
      </c>
      <c r="AE41" s="605">
        <f>'25'!G106</f>
        <v>0</v>
      </c>
      <c r="AF41" s="166"/>
      <c r="AG41" s="90"/>
    </row>
    <row r="42" spans="2:33" x14ac:dyDescent="0.2">
      <c r="B42" s="86"/>
      <c r="C42" s="160"/>
      <c r="D42" s="214" t="s">
        <v>6</v>
      </c>
      <c r="E42" s="214"/>
      <c r="F42" s="414"/>
      <c r="G42" s="605">
        <f>'1'!G107</f>
        <v>0</v>
      </c>
      <c r="H42" s="605">
        <f>'2'!G107</f>
        <v>0</v>
      </c>
      <c r="I42" s="605">
        <f>'3'!G107</f>
        <v>0</v>
      </c>
      <c r="J42" s="605">
        <f>'4'!G107</f>
        <v>0</v>
      </c>
      <c r="K42" s="605">
        <f>'5'!G107</f>
        <v>0</v>
      </c>
      <c r="L42" s="605">
        <f>'6'!G107</f>
        <v>0</v>
      </c>
      <c r="M42" s="605">
        <f>'7'!G107</f>
        <v>0</v>
      </c>
      <c r="N42" s="605">
        <f>'8'!G107</f>
        <v>0</v>
      </c>
      <c r="O42" s="605">
        <f>'9'!G107</f>
        <v>0</v>
      </c>
      <c r="P42" s="605">
        <f>'10'!G107</f>
        <v>0</v>
      </c>
      <c r="Q42" s="605">
        <f>'11'!G107</f>
        <v>0</v>
      </c>
      <c r="R42" s="605">
        <f>'12'!G107</f>
        <v>0</v>
      </c>
      <c r="S42" s="605">
        <f>'13'!G107</f>
        <v>0</v>
      </c>
      <c r="T42" s="605">
        <f>'14'!G107</f>
        <v>0</v>
      </c>
      <c r="U42" s="605">
        <f>'15'!G107</f>
        <v>0</v>
      </c>
      <c r="V42" s="605">
        <f>'16'!G107</f>
        <v>0</v>
      </c>
      <c r="W42" s="605">
        <f>'17'!G107</f>
        <v>0</v>
      </c>
      <c r="X42" s="605">
        <f>'18'!G107</f>
        <v>0</v>
      </c>
      <c r="Y42" s="605">
        <f>'19'!G107</f>
        <v>0</v>
      </c>
      <c r="Z42" s="605">
        <f>'20'!G107</f>
        <v>0</v>
      </c>
      <c r="AA42" s="605">
        <f>'21'!G107</f>
        <v>0</v>
      </c>
      <c r="AB42" s="605">
        <f>'22'!G107</f>
        <v>0</v>
      </c>
      <c r="AC42" s="605">
        <f>'23'!G107</f>
        <v>0</v>
      </c>
      <c r="AD42" s="605">
        <f>'24'!G107</f>
        <v>0</v>
      </c>
      <c r="AE42" s="605">
        <f>'25'!G107</f>
        <v>0</v>
      </c>
      <c r="AF42" s="166"/>
      <c r="AG42" s="90"/>
    </row>
    <row r="43" spans="2:33" x14ac:dyDescent="0.2">
      <c r="B43" s="86"/>
      <c r="C43" s="160"/>
      <c r="D43" s="161" t="s">
        <v>31</v>
      </c>
      <c r="E43" s="161"/>
      <c r="F43" s="166"/>
      <c r="G43" s="605">
        <f>'1'!G108</f>
        <v>0</v>
      </c>
      <c r="H43" s="605">
        <f>'2'!G108</f>
        <v>0</v>
      </c>
      <c r="I43" s="605">
        <f>'3'!G108</f>
        <v>0</v>
      </c>
      <c r="J43" s="605">
        <f>'4'!G108</f>
        <v>0</v>
      </c>
      <c r="K43" s="605">
        <f>'5'!G108</f>
        <v>0</v>
      </c>
      <c r="L43" s="605">
        <f>'6'!G108</f>
        <v>0</v>
      </c>
      <c r="M43" s="605">
        <f>'7'!G108</f>
        <v>0</v>
      </c>
      <c r="N43" s="605">
        <f>'8'!G108</f>
        <v>0</v>
      </c>
      <c r="O43" s="605">
        <f>'9'!G108</f>
        <v>0</v>
      </c>
      <c r="P43" s="605">
        <f>'10'!G108</f>
        <v>0</v>
      </c>
      <c r="Q43" s="605">
        <f>'11'!G108</f>
        <v>0</v>
      </c>
      <c r="R43" s="605">
        <f>'12'!G108</f>
        <v>0</v>
      </c>
      <c r="S43" s="605">
        <f>'13'!G108</f>
        <v>0</v>
      </c>
      <c r="T43" s="605">
        <f>'14'!G108</f>
        <v>0</v>
      </c>
      <c r="U43" s="605">
        <f>'15'!G108</f>
        <v>0</v>
      </c>
      <c r="V43" s="605">
        <f>'16'!G108</f>
        <v>0</v>
      </c>
      <c r="W43" s="605">
        <f>'17'!G108</f>
        <v>0</v>
      </c>
      <c r="X43" s="605">
        <f>'18'!G108</f>
        <v>0</v>
      </c>
      <c r="Y43" s="605">
        <f>'19'!G108</f>
        <v>0</v>
      </c>
      <c r="Z43" s="605">
        <f>'20'!G108</f>
        <v>0</v>
      </c>
      <c r="AA43" s="605">
        <f>'21'!G108</f>
        <v>0</v>
      </c>
      <c r="AB43" s="605">
        <f>'22'!G108</f>
        <v>0</v>
      </c>
      <c r="AC43" s="605">
        <f>'23'!G108</f>
        <v>0</v>
      </c>
      <c r="AD43" s="605">
        <f>'24'!G108</f>
        <v>0</v>
      </c>
      <c r="AE43" s="605">
        <f>'25'!G108</f>
        <v>0</v>
      </c>
      <c r="AF43" s="166"/>
      <c r="AG43" s="90"/>
    </row>
    <row r="44" spans="2:33" x14ac:dyDescent="0.2">
      <c r="B44" s="86"/>
      <c r="C44" s="160"/>
      <c r="D44" s="212"/>
      <c r="E44" s="212"/>
      <c r="F44" s="415"/>
      <c r="G44" s="523">
        <f>SUM(G39:G43)</f>
        <v>98080.069999999992</v>
      </c>
      <c r="H44" s="523">
        <f t="shared" ref="H44:AE44" si="1">SUM(H39:H43)</f>
        <v>0</v>
      </c>
      <c r="I44" s="523">
        <f t="shared" si="1"/>
        <v>0</v>
      </c>
      <c r="J44" s="523">
        <f t="shared" si="1"/>
        <v>0</v>
      </c>
      <c r="K44" s="523">
        <f t="shared" si="1"/>
        <v>0</v>
      </c>
      <c r="L44" s="523">
        <f t="shared" si="1"/>
        <v>0</v>
      </c>
      <c r="M44" s="523">
        <f t="shared" si="1"/>
        <v>0</v>
      </c>
      <c r="N44" s="523">
        <f t="shared" si="1"/>
        <v>0</v>
      </c>
      <c r="O44" s="523">
        <f t="shared" si="1"/>
        <v>0</v>
      </c>
      <c r="P44" s="523">
        <f t="shared" si="1"/>
        <v>0</v>
      </c>
      <c r="Q44" s="523">
        <f t="shared" si="1"/>
        <v>0</v>
      </c>
      <c r="R44" s="523">
        <f t="shared" si="1"/>
        <v>0</v>
      </c>
      <c r="S44" s="523">
        <f t="shared" si="1"/>
        <v>0</v>
      </c>
      <c r="T44" s="523">
        <f t="shared" si="1"/>
        <v>0</v>
      </c>
      <c r="U44" s="523">
        <f t="shared" si="1"/>
        <v>0</v>
      </c>
      <c r="V44" s="523">
        <f t="shared" si="1"/>
        <v>0</v>
      </c>
      <c r="W44" s="523">
        <f t="shared" si="1"/>
        <v>0</v>
      </c>
      <c r="X44" s="523">
        <f t="shared" si="1"/>
        <v>0</v>
      </c>
      <c r="Y44" s="523">
        <f t="shared" si="1"/>
        <v>0</v>
      </c>
      <c r="Z44" s="523">
        <f t="shared" si="1"/>
        <v>0</v>
      </c>
      <c r="AA44" s="523">
        <f t="shared" si="1"/>
        <v>0</v>
      </c>
      <c r="AB44" s="523">
        <f t="shared" si="1"/>
        <v>0</v>
      </c>
      <c r="AC44" s="523">
        <f t="shared" si="1"/>
        <v>0</v>
      </c>
      <c r="AD44" s="523">
        <f t="shared" si="1"/>
        <v>0</v>
      </c>
      <c r="AE44" s="523">
        <f t="shared" si="1"/>
        <v>0</v>
      </c>
      <c r="AF44" s="166"/>
      <c r="AG44" s="90"/>
    </row>
    <row r="45" spans="2:33" x14ac:dyDescent="0.2">
      <c r="B45" s="86"/>
      <c r="C45" s="216"/>
      <c r="D45" s="212" t="s">
        <v>213</v>
      </c>
      <c r="E45" s="175"/>
      <c r="F45" s="603"/>
      <c r="G45" s="162"/>
      <c r="H45" s="162"/>
      <c r="I45" s="162"/>
      <c r="J45" s="162"/>
      <c r="K45" s="162"/>
      <c r="L45" s="162"/>
      <c r="M45" s="162"/>
      <c r="N45" s="162"/>
      <c r="O45" s="162"/>
      <c r="P45" s="162"/>
      <c r="Q45" s="162"/>
      <c r="R45" s="162"/>
      <c r="S45" s="162"/>
      <c r="T45" s="162"/>
      <c r="U45" s="162"/>
      <c r="V45" s="162"/>
      <c r="W45" s="162"/>
      <c r="X45" s="162"/>
      <c r="Y45" s="162"/>
      <c r="Z45" s="162"/>
      <c r="AA45" s="162"/>
      <c r="AB45" s="162"/>
      <c r="AC45" s="162"/>
      <c r="AD45" s="162"/>
      <c r="AE45" s="162"/>
      <c r="AF45" s="166"/>
      <c r="AG45" s="90"/>
    </row>
    <row r="46" spans="2:33" x14ac:dyDescent="0.2">
      <c r="B46" s="86"/>
      <c r="C46" s="216"/>
      <c r="D46" s="161" t="s">
        <v>206</v>
      </c>
      <c r="E46" s="161"/>
      <c r="F46" s="603"/>
      <c r="G46" s="605">
        <f>'1'!G111</f>
        <v>56080</v>
      </c>
      <c r="H46" s="605">
        <f>'2'!G111</f>
        <v>0</v>
      </c>
      <c r="I46" s="605">
        <f>'3'!G111</f>
        <v>0</v>
      </c>
      <c r="J46" s="605">
        <f>'4'!G111</f>
        <v>0</v>
      </c>
      <c r="K46" s="605">
        <f>'5'!G111</f>
        <v>0</v>
      </c>
      <c r="L46" s="605">
        <f>'6'!G111</f>
        <v>0</v>
      </c>
      <c r="M46" s="605">
        <f>'7'!G111</f>
        <v>0</v>
      </c>
      <c r="N46" s="605">
        <f>'8'!G111</f>
        <v>0</v>
      </c>
      <c r="O46" s="605">
        <f>'9'!G111</f>
        <v>0</v>
      </c>
      <c r="P46" s="605">
        <f>'10'!G111</f>
        <v>0</v>
      </c>
      <c r="Q46" s="605">
        <f>'11'!G111</f>
        <v>0</v>
      </c>
      <c r="R46" s="605">
        <f>'12'!G111</f>
        <v>0</v>
      </c>
      <c r="S46" s="605">
        <f>'13'!G111</f>
        <v>0</v>
      </c>
      <c r="T46" s="605">
        <f>'14'!G111</f>
        <v>0</v>
      </c>
      <c r="U46" s="605">
        <f>'15'!G111</f>
        <v>0</v>
      </c>
      <c r="V46" s="605">
        <f>'16'!G111</f>
        <v>0</v>
      </c>
      <c r="W46" s="605">
        <f>'17'!G111</f>
        <v>0</v>
      </c>
      <c r="X46" s="605">
        <f>'18'!G111</f>
        <v>0</v>
      </c>
      <c r="Y46" s="605">
        <f>'19'!G111</f>
        <v>0</v>
      </c>
      <c r="Z46" s="605">
        <f>'20'!G111</f>
        <v>0</v>
      </c>
      <c r="AA46" s="605">
        <f>'21'!G111</f>
        <v>0</v>
      </c>
      <c r="AB46" s="605">
        <f>'22'!G111</f>
        <v>0</v>
      </c>
      <c r="AC46" s="605">
        <f>'23'!G111</f>
        <v>0</v>
      </c>
      <c r="AD46" s="605">
        <f>'24'!G111</f>
        <v>0</v>
      </c>
      <c r="AE46" s="605">
        <f>'25'!G111</f>
        <v>0</v>
      </c>
      <c r="AF46" s="166"/>
      <c r="AG46" s="90"/>
    </row>
    <row r="47" spans="2:33" x14ac:dyDescent="0.2">
      <c r="B47" s="86"/>
      <c r="C47" s="216"/>
      <c r="D47" s="161" t="s">
        <v>207</v>
      </c>
      <c r="E47" s="161"/>
      <c r="F47" s="166"/>
      <c r="G47" s="605">
        <f>'1'!G112</f>
        <v>82654.53</v>
      </c>
      <c r="H47" s="605">
        <f>'2'!G112</f>
        <v>0</v>
      </c>
      <c r="I47" s="605">
        <f>'3'!G112</f>
        <v>0</v>
      </c>
      <c r="J47" s="605">
        <f>'4'!G112</f>
        <v>0</v>
      </c>
      <c r="K47" s="605">
        <f>'5'!G112</f>
        <v>0</v>
      </c>
      <c r="L47" s="605">
        <f>'6'!G112</f>
        <v>0</v>
      </c>
      <c r="M47" s="605">
        <f>'7'!G112</f>
        <v>0</v>
      </c>
      <c r="N47" s="605">
        <f>'8'!G112</f>
        <v>0</v>
      </c>
      <c r="O47" s="605">
        <f>'9'!G112</f>
        <v>0</v>
      </c>
      <c r="P47" s="605">
        <f>'10'!G112</f>
        <v>0</v>
      </c>
      <c r="Q47" s="605">
        <f>'11'!G112</f>
        <v>0</v>
      </c>
      <c r="R47" s="605">
        <f>'12'!G112</f>
        <v>0</v>
      </c>
      <c r="S47" s="605">
        <f>'13'!G112</f>
        <v>0</v>
      </c>
      <c r="T47" s="605">
        <f>'14'!G112</f>
        <v>0</v>
      </c>
      <c r="U47" s="605">
        <f>'15'!G112</f>
        <v>0</v>
      </c>
      <c r="V47" s="605">
        <f>'16'!G112</f>
        <v>0</v>
      </c>
      <c r="W47" s="605">
        <f>'17'!G112</f>
        <v>0</v>
      </c>
      <c r="X47" s="605">
        <f>'18'!G112</f>
        <v>0</v>
      </c>
      <c r="Y47" s="605">
        <f>'19'!G112</f>
        <v>0</v>
      </c>
      <c r="Z47" s="605">
        <f>'20'!G112</f>
        <v>0</v>
      </c>
      <c r="AA47" s="605">
        <f>'21'!G112</f>
        <v>0</v>
      </c>
      <c r="AB47" s="605">
        <f>'22'!G112</f>
        <v>0</v>
      </c>
      <c r="AC47" s="605">
        <f>'23'!G112</f>
        <v>0</v>
      </c>
      <c r="AD47" s="605">
        <f>'24'!G112</f>
        <v>0</v>
      </c>
      <c r="AE47" s="605">
        <f>'25'!G112</f>
        <v>0</v>
      </c>
      <c r="AF47" s="166"/>
      <c r="AG47" s="90"/>
    </row>
    <row r="48" spans="2:33" x14ac:dyDescent="0.2">
      <c r="B48" s="86"/>
      <c r="C48" s="216"/>
      <c r="D48" s="161" t="s">
        <v>88</v>
      </c>
      <c r="E48" s="161"/>
      <c r="F48" s="194"/>
      <c r="G48" s="605">
        <f>'1'!G113</f>
        <v>0</v>
      </c>
      <c r="H48" s="605">
        <f>'2'!G113</f>
        <v>0</v>
      </c>
      <c r="I48" s="605">
        <f>'3'!G113</f>
        <v>0</v>
      </c>
      <c r="J48" s="605">
        <f>'4'!G113</f>
        <v>0</v>
      </c>
      <c r="K48" s="605">
        <f>'5'!G113</f>
        <v>0</v>
      </c>
      <c r="L48" s="605">
        <f>'6'!G113</f>
        <v>0</v>
      </c>
      <c r="M48" s="605">
        <f>'7'!G113</f>
        <v>0</v>
      </c>
      <c r="N48" s="605">
        <f>'8'!G113</f>
        <v>0</v>
      </c>
      <c r="O48" s="605">
        <f>'9'!G113</f>
        <v>0</v>
      </c>
      <c r="P48" s="605">
        <f>'10'!G113</f>
        <v>0</v>
      </c>
      <c r="Q48" s="605">
        <f>'11'!G113</f>
        <v>0</v>
      </c>
      <c r="R48" s="605">
        <f>'12'!G113</f>
        <v>0</v>
      </c>
      <c r="S48" s="605">
        <f>'13'!G113</f>
        <v>0</v>
      </c>
      <c r="T48" s="605">
        <f>'14'!G113</f>
        <v>0</v>
      </c>
      <c r="U48" s="605">
        <f>'15'!G113</f>
        <v>0</v>
      </c>
      <c r="V48" s="605">
        <f>'16'!G113</f>
        <v>0</v>
      </c>
      <c r="W48" s="605">
        <f>'17'!G113</f>
        <v>0</v>
      </c>
      <c r="X48" s="605">
        <f>'18'!G113</f>
        <v>0</v>
      </c>
      <c r="Y48" s="605">
        <f>'19'!G113</f>
        <v>0</v>
      </c>
      <c r="Z48" s="605">
        <f>'20'!G113</f>
        <v>0</v>
      </c>
      <c r="AA48" s="605">
        <f>'21'!G113</f>
        <v>0</v>
      </c>
      <c r="AB48" s="605">
        <f>'22'!G113</f>
        <v>0</v>
      </c>
      <c r="AC48" s="605">
        <f>'23'!G113</f>
        <v>0</v>
      </c>
      <c r="AD48" s="605">
        <f>'24'!G113</f>
        <v>0</v>
      </c>
      <c r="AE48" s="605">
        <f>'25'!G113</f>
        <v>0</v>
      </c>
      <c r="AF48" s="166"/>
      <c r="AG48" s="90"/>
    </row>
    <row r="49" spans="2:33" s="75" customFormat="1" x14ac:dyDescent="0.2">
      <c r="B49" s="104"/>
      <c r="C49" s="382"/>
      <c r="D49" s="212"/>
      <c r="E49" s="212"/>
      <c r="F49" s="416"/>
      <c r="G49" s="608">
        <f t="shared" ref="G49:AE49" si="2">G46+G47+G48</f>
        <v>138734.53</v>
      </c>
      <c r="H49" s="608">
        <f t="shared" si="2"/>
        <v>0</v>
      </c>
      <c r="I49" s="608">
        <f t="shared" si="2"/>
        <v>0</v>
      </c>
      <c r="J49" s="608">
        <f t="shared" si="2"/>
        <v>0</v>
      </c>
      <c r="K49" s="608">
        <f t="shared" si="2"/>
        <v>0</v>
      </c>
      <c r="L49" s="608">
        <f t="shared" si="2"/>
        <v>0</v>
      </c>
      <c r="M49" s="608">
        <f t="shared" si="2"/>
        <v>0</v>
      </c>
      <c r="N49" s="608">
        <f t="shared" si="2"/>
        <v>0</v>
      </c>
      <c r="O49" s="608">
        <f t="shared" si="2"/>
        <v>0</v>
      </c>
      <c r="P49" s="608">
        <f t="shared" si="2"/>
        <v>0</v>
      </c>
      <c r="Q49" s="608">
        <f t="shared" si="2"/>
        <v>0</v>
      </c>
      <c r="R49" s="608">
        <f t="shared" si="2"/>
        <v>0</v>
      </c>
      <c r="S49" s="608">
        <f t="shared" si="2"/>
        <v>0</v>
      </c>
      <c r="T49" s="608">
        <f t="shared" si="2"/>
        <v>0</v>
      </c>
      <c r="U49" s="608">
        <f t="shared" si="2"/>
        <v>0</v>
      </c>
      <c r="V49" s="608">
        <f t="shared" si="2"/>
        <v>0</v>
      </c>
      <c r="W49" s="608">
        <f t="shared" si="2"/>
        <v>0</v>
      </c>
      <c r="X49" s="608">
        <f t="shared" si="2"/>
        <v>0</v>
      </c>
      <c r="Y49" s="608">
        <f t="shared" si="2"/>
        <v>0</v>
      </c>
      <c r="Z49" s="608">
        <f t="shared" si="2"/>
        <v>0</v>
      </c>
      <c r="AA49" s="608">
        <f t="shared" si="2"/>
        <v>0</v>
      </c>
      <c r="AB49" s="608">
        <f t="shared" si="2"/>
        <v>0</v>
      </c>
      <c r="AC49" s="608">
        <f t="shared" si="2"/>
        <v>0</v>
      </c>
      <c r="AD49" s="608">
        <f t="shared" si="2"/>
        <v>0</v>
      </c>
      <c r="AE49" s="608">
        <f t="shared" si="2"/>
        <v>0</v>
      </c>
      <c r="AF49" s="194"/>
      <c r="AG49" s="106"/>
    </row>
    <row r="50" spans="2:33" x14ac:dyDescent="0.2">
      <c r="B50" s="86"/>
      <c r="C50" s="216"/>
      <c r="D50" s="212" t="s">
        <v>222</v>
      </c>
      <c r="E50" s="175"/>
      <c r="F50" s="417"/>
      <c r="G50" s="162"/>
      <c r="H50" s="162"/>
      <c r="I50" s="162"/>
      <c r="J50" s="162"/>
      <c r="K50" s="162"/>
      <c r="L50" s="162"/>
      <c r="M50" s="162"/>
      <c r="N50" s="162"/>
      <c r="O50" s="162"/>
      <c r="P50" s="162"/>
      <c r="Q50" s="162"/>
      <c r="R50" s="162"/>
      <c r="S50" s="162"/>
      <c r="T50" s="162"/>
      <c r="U50" s="162"/>
      <c r="V50" s="162"/>
      <c r="W50" s="162"/>
      <c r="X50" s="162"/>
      <c r="Y50" s="162"/>
      <c r="Z50" s="162"/>
      <c r="AA50" s="162"/>
      <c r="AB50" s="162"/>
      <c r="AC50" s="162"/>
      <c r="AD50" s="162"/>
      <c r="AE50" s="162"/>
      <c r="AF50" s="166"/>
      <c r="AG50" s="90"/>
    </row>
    <row r="51" spans="2:33" x14ac:dyDescent="0.2">
      <c r="B51" s="86"/>
      <c r="C51" s="205"/>
      <c r="D51" s="161" t="s">
        <v>234</v>
      </c>
      <c r="E51" s="161"/>
      <c r="F51" s="194"/>
      <c r="G51" s="605">
        <f>'1'!G116</f>
        <v>21753.000000000004</v>
      </c>
      <c r="H51" s="605">
        <f>'2'!G116</f>
        <v>0</v>
      </c>
      <c r="I51" s="605">
        <f>'3'!G116</f>
        <v>0</v>
      </c>
      <c r="J51" s="605">
        <f>'4'!G116</f>
        <v>0</v>
      </c>
      <c r="K51" s="605">
        <f>'5'!G116</f>
        <v>0</v>
      </c>
      <c r="L51" s="605">
        <f>'6'!G116</f>
        <v>0</v>
      </c>
      <c r="M51" s="605">
        <f>'7'!G116</f>
        <v>0</v>
      </c>
      <c r="N51" s="605">
        <f>'8'!G116</f>
        <v>0</v>
      </c>
      <c r="O51" s="605">
        <f>'9'!G116</f>
        <v>0</v>
      </c>
      <c r="P51" s="605">
        <f>'10'!G116</f>
        <v>0</v>
      </c>
      <c r="Q51" s="605">
        <f>'11'!G116</f>
        <v>0</v>
      </c>
      <c r="R51" s="605">
        <f>'12'!G116</f>
        <v>0</v>
      </c>
      <c r="S51" s="605">
        <f>'13'!G116</f>
        <v>0</v>
      </c>
      <c r="T51" s="605">
        <f>'14'!G116</f>
        <v>0</v>
      </c>
      <c r="U51" s="605">
        <f>'15'!G116</f>
        <v>0</v>
      </c>
      <c r="V51" s="605">
        <f>'16'!G116</f>
        <v>0</v>
      </c>
      <c r="W51" s="605">
        <f>'17'!G116</f>
        <v>0</v>
      </c>
      <c r="X51" s="605">
        <f>'18'!G116</f>
        <v>0</v>
      </c>
      <c r="Y51" s="605">
        <f>'19'!G116</f>
        <v>0</v>
      </c>
      <c r="Z51" s="605">
        <f>'20'!G116</f>
        <v>0</v>
      </c>
      <c r="AA51" s="605">
        <f>'21'!G116</f>
        <v>0</v>
      </c>
      <c r="AB51" s="605">
        <f>'22'!G116</f>
        <v>0</v>
      </c>
      <c r="AC51" s="605">
        <f>'23'!G116</f>
        <v>0</v>
      </c>
      <c r="AD51" s="605">
        <f>'24'!G116</f>
        <v>0</v>
      </c>
      <c r="AE51" s="605">
        <f>'25'!G116</f>
        <v>0</v>
      </c>
      <c r="AF51" s="207"/>
      <c r="AG51" s="90"/>
    </row>
    <row r="52" spans="2:33" x14ac:dyDescent="0.2">
      <c r="B52" s="86"/>
      <c r="C52" s="216"/>
      <c r="D52" s="162" t="s">
        <v>264</v>
      </c>
      <c r="E52" s="161"/>
      <c r="F52" s="603"/>
      <c r="G52" s="605">
        <f>'1'!G117</f>
        <v>0</v>
      </c>
      <c r="H52" s="605">
        <f>'2'!G117</f>
        <v>0</v>
      </c>
      <c r="I52" s="605">
        <f>'3'!G117</f>
        <v>0</v>
      </c>
      <c r="J52" s="605">
        <f>'4'!G117</f>
        <v>0</v>
      </c>
      <c r="K52" s="605">
        <f>'5'!G117</f>
        <v>0</v>
      </c>
      <c r="L52" s="605">
        <f>'6'!G117</f>
        <v>0</v>
      </c>
      <c r="M52" s="605">
        <f>'7'!G117</f>
        <v>0</v>
      </c>
      <c r="N52" s="605">
        <f>'8'!G117</f>
        <v>0</v>
      </c>
      <c r="O52" s="605">
        <f>'9'!G117</f>
        <v>0</v>
      </c>
      <c r="P52" s="605">
        <f>'10'!G117</f>
        <v>0</v>
      </c>
      <c r="Q52" s="605">
        <f>'11'!G117</f>
        <v>0</v>
      </c>
      <c r="R52" s="605">
        <f>'12'!G117</f>
        <v>0</v>
      </c>
      <c r="S52" s="605">
        <f>'13'!G117</f>
        <v>0</v>
      </c>
      <c r="T52" s="605">
        <f>'14'!G117</f>
        <v>0</v>
      </c>
      <c r="U52" s="605">
        <f>'15'!G117</f>
        <v>0</v>
      </c>
      <c r="V52" s="605">
        <f>'16'!G117</f>
        <v>0</v>
      </c>
      <c r="W52" s="605">
        <f>'17'!G117</f>
        <v>0</v>
      </c>
      <c r="X52" s="605">
        <f>'18'!G117</f>
        <v>0</v>
      </c>
      <c r="Y52" s="605">
        <f>'19'!G117</f>
        <v>0</v>
      </c>
      <c r="Z52" s="605">
        <f>'20'!G117</f>
        <v>0</v>
      </c>
      <c r="AA52" s="605">
        <f>'21'!G117</f>
        <v>0</v>
      </c>
      <c r="AB52" s="605">
        <f>'22'!G117</f>
        <v>0</v>
      </c>
      <c r="AC52" s="605">
        <f>'23'!G117</f>
        <v>0</v>
      </c>
      <c r="AD52" s="605">
        <f>'24'!G117</f>
        <v>0</v>
      </c>
      <c r="AE52" s="605">
        <f>'25'!G117</f>
        <v>0</v>
      </c>
      <c r="AF52" s="166"/>
      <c r="AG52" s="90"/>
    </row>
    <row r="53" spans="2:33" x14ac:dyDescent="0.2">
      <c r="B53" s="86"/>
      <c r="C53" s="216"/>
      <c r="D53" s="828"/>
      <c r="E53" s="829"/>
      <c r="F53" s="603"/>
      <c r="G53" s="605">
        <f>'1'!G118</f>
        <v>0</v>
      </c>
      <c r="H53" s="605">
        <f>'2'!G118</f>
        <v>0</v>
      </c>
      <c r="I53" s="605">
        <f>'3'!G118</f>
        <v>0</v>
      </c>
      <c r="J53" s="605">
        <f>'4'!G118</f>
        <v>0</v>
      </c>
      <c r="K53" s="605">
        <f>'5'!G118</f>
        <v>0</v>
      </c>
      <c r="L53" s="605">
        <f>'6'!G118</f>
        <v>0</v>
      </c>
      <c r="M53" s="605">
        <f>'7'!G118</f>
        <v>0</v>
      </c>
      <c r="N53" s="605">
        <f>'8'!G118</f>
        <v>0</v>
      </c>
      <c r="O53" s="605">
        <f>'9'!G118</f>
        <v>0</v>
      </c>
      <c r="P53" s="605">
        <f>'10'!G118</f>
        <v>0</v>
      </c>
      <c r="Q53" s="605">
        <f>'11'!G118</f>
        <v>0</v>
      </c>
      <c r="R53" s="605">
        <f>'12'!G118</f>
        <v>0</v>
      </c>
      <c r="S53" s="605">
        <f>'13'!G118</f>
        <v>0</v>
      </c>
      <c r="T53" s="605">
        <f>'14'!G118</f>
        <v>0</v>
      </c>
      <c r="U53" s="605">
        <f>'15'!G118</f>
        <v>0</v>
      </c>
      <c r="V53" s="605">
        <f>'16'!G118</f>
        <v>0</v>
      </c>
      <c r="W53" s="605">
        <f>'17'!G118</f>
        <v>0</v>
      </c>
      <c r="X53" s="605">
        <f>'18'!G118</f>
        <v>0</v>
      </c>
      <c r="Y53" s="605">
        <f>'19'!G118</f>
        <v>0</v>
      </c>
      <c r="Z53" s="605">
        <f>'20'!G118</f>
        <v>0</v>
      </c>
      <c r="AA53" s="605">
        <f>'21'!G118</f>
        <v>0</v>
      </c>
      <c r="AB53" s="605">
        <f>'22'!G118</f>
        <v>0</v>
      </c>
      <c r="AC53" s="605">
        <f>'23'!G118</f>
        <v>0</v>
      </c>
      <c r="AD53" s="605">
        <f>'24'!G118</f>
        <v>0</v>
      </c>
      <c r="AE53" s="605">
        <f>'25'!G118</f>
        <v>0</v>
      </c>
      <c r="AF53" s="166"/>
      <c r="AG53" s="90"/>
    </row>
    <row r="54" spans="2:33" x14ac:dyDescent="0.2">
      <c r="B54" s="86"/>
      <c r="C54" s="216"/>
      <c r="D54" s="828"/>
      <c r="E54" s="829"/>
      <c r="F54" s="603"/>
      <c r="G54" s="605">
        <f>'1'!G119</f>
        <v>0</v>
      </c>
      <c r="H54" s="605">
        <f>'2'!G119</f>
        <v>0</v>
      </c>
      <c r="I54" s="605">
        <f>'3'!G119</f>
        <v>0</v>
      </c>
      <c r="J54" s="605">
        <f>'4'!G119</f>
        <v>0</v>
      </c>
      <c r="K54" s="605">
        <f>'5'!G119</f>
        <v>0</v>
      </c>
      <c r="L54" s="605">
        <f>'6'!G119</f>
        <v>0</v>
      </c>
      <c r="M54" s="605">
        <f>'7'!G119</f>
        <v>0</v>
      </c>
      <c r="N54" s="605">
        <f>'8'!G119</f>
        <v>0</v>
      </c>
      <c r="O54" s="605">
        <f>'9'!G119</f>
        <v>0</v>
      </c>
      <c r="P54" s="605">
        <f>'10'!G119</f>
        <v>0</v>
      </c>
      <c r="Q54" s="605">
        <f>'11'!G119</f>
        <v>0</v>
      </c>
      <c r="R54" s="605">
        <f>'12'!G119</f>
        <v>0</v>
      </c>
      <c r="S54" s="605">
        <f>'13'!G119</f>
        <v>0</v>
      </c>
      <c r="T54" s="605">
        <f>'14'!G119</f>
        <v>0</v>
      </c>
      <c r="U54" s="605">
        <f>'15'!G119</f>
        <v>0</v>
      </c>
      <c r="V54" s="605">
        <f>'16'!G119</f>
        <v>0</v>
      </c>
      <c r="W54" s="605">
        <f>'17'!G119</f>
        <v>0</v>
      </c>
      <c r="X54" s="605">
        <f>'18'!G119</f>
        <v>0</v>
      </c>
      <c r="Y54" s="605">
        <f>'19'!G119</f>
        <v>0</v>
      </c>
      <c r="Z54" s="605">
        <f>'20'!G119</f>
        <v>0</v>
      </c>
      <c r="AA54" s="605">
        <f>'21'!G119</f>
        <v>0</v>
      </c>
      <c r="AB54" s="605">
        <f>'22'!G119</f>
        <v>0</v>
      </c>
      <c r="AC54" s="605">
        <f>'23'!G119</f>
        <v>0</v>
      </c>
      <c r="AD54" s="605">
        <f>'24'!G119</f>
        <v>0</v>
      </c>
      <c r="AE54" s="605">
        <f>'25'!G119</f>
        <v>0</v>
      </c>
      <c r="AF54" s="166"/>
      <c r="AG54" s="90"/>
    </row>
    <row r="55" spans="2:33" x14ac:dyDescent="0.2">
      <c r="B55" s="86"/>
      <c r="C55" s="216"/>
      <c r="D55" s="828"/>
      <c r="E55" s="829"/>
      <c r="F55" s="603"/>
      <c r="G55" s="605">
        <f>'1'!G120</f>
        <v>0</v>
      </c>
      <c r="H55" s="605">
        <f>'2'!G120</f>
        <v>0</v>
      </c>
      <c r="I55" s="605">
        <f>'3'!G120</f>
        <v>0</v>
      </c>
      <c r="J55" s="605">
        <f>'4'!G120</f>
        <v>0</v>
      </c>
      <c r="K55" s="605">
        <f>'5'!G120</f>
        <v>0</v>
      </c>
      <c r="L55" s="605">
        <f>'6'!G120</f>
        <v>0</v>
      </c>
      <c r="M55" s="605">
        <f>'7'!G120</f>
        <v>0</v>
      </c>
      <c r="N55" s="605">
        <f>'8'!G120</f>
        <v>0</v>
      </c>
      <c r="O55" s="605">
        <f>'9'!G120</f>
        <v>0</v>
      </c>
      <c r="P55" s="605">
        <f>'10'!G120</f>
        <v>0</v>
      </c>
      <c r="Q55" s="605">
        <f>'11'!G120</f>
        <v>0</v>
      </c>
      <c r="R55" s="605">
        <f>'12'!G120</f>
        <v>0</v>
      </c>
      <c r="S55" s="605">
        <f>'13'!G120</f>
        <v>0</v>
      </c>
      <c r="T55" s="605">
        <f>'14'!G120</f>
        <v>0</v>
      </c>
      <c r="U55" s="605">
        <f>'15'!G120</f>
        <v>0</v>
      </c>
      <c r="V55" s="605">
        <f>'16'!G120</f>
        <v>0</v>
      </c>
      <c r="W55" s="605">
        <f>'17'!G120</f>
        <v>0</v>
      </c>
      <c r="X55" s="605">
        <f>'18'!G120</f>
        <v>0</v>
      </c>
      <c r="Y55" s="605">
        <f>'19'!G120</f>
        <v>0</v>
      </c>
      <c r="Z55" s="605">
        <f>'20'!G120</f>
        <v>0</v>
      </c>
      <c r="AA55" s="605">
        <f>'21'!G120</f>
        <v>0</v>
      </c>
      <c r="AB55" s="605">
        <f>'22'!G120</f>
        <v>0</v>
      </c>
      <c r="AC55" s="605">
        <f>'23'!G120</f>
        <v>0</v>
      </c>
      <c r="AD55" s="605">
        <f>'24'!G120</f>
        <v>0</v>
      </c>
      <c r="AE55" s="605">
        <f>'25'!G120</f>
        <v>0</v>
      </c>
      <c r="AF55" s="166"/>
      <c r="AG55" s="90"/>
    </row>
    <row r="56" spans="2:33" x14ac:dyDescent="0.2">
      <c r="B56" s="86"/>
      <c r="C56" s="216"/>
      <c r="D56" s="161"/>
      <c r="E56" s="161"/>
      <c r="F56" s="603"/>
      <c r="G56" s="590">
        <f t="shared" ref="G56:AE56" si="3">SUM(G51:G55)</f>
        <v>21753.000000000004</v>
      </c>
      <c r="H56" s="590">
        <f t="shared" si="3"/>
        <v>0</v>
      </c>
      <c r="I56" s="590">
        <f t="shared" si="3"/>
        <v>0</v>
      </c>
      <c r="J56" s="590">
        <f t="shared" si="3"/>
        <v>0</v>
      </c>
      <c r="K56" s="590">
        <f t="shared" si="3"/>
        <v>0</v>
      </c>
      <c r="L56" s="590">
        <f t="shared" si="3"/>
        <v>0</v>
      </c>
      <c r="M56" s="590">
        <f t="shared" si="3"/>
        <v>0</v>
      </c>
      <c r="N56" s="590">
        <f t="shared" si="3"/>
        <v>0</v>
      </c>
      <c r="O56" s="590">
        <f t="shared" si="3"/>
        <v>0</v>
      </c>
      <c r="P56" s="590">
        <f t="shared" si="3"/>
        <v>0</v>
      </c>
      <c r="Q56" s="590">
        <f t="shared" si="3"/>
        <v>0</v>
      </c>
      <c r="R56" s="590">
        <f t="shared" si="3"/>
        <v>0</v>
      </c>
      <c r="S56" s="590">
        <f t="shared" si="3"/>
        <v>0</v>
      </c>
      <c r="T56" s="590">
        <f t="shared" si="3"/>
        <v>0</v>
      </c>
      <c r="U56" s="590">
        <f t="shared" si="3"/>
        <v>0</v>
      </c>
      <c r="V56" s="590">
        <f t="shared" si="3"/>
        <v>0</v>
      </c>
      <c r="W56" s="590">
        <f t="shared" si="3"/>
        <v>0</v>
      </c>
      <c r="X56" s="590">
        <f t="shared" si="3"/>
        <v>0</v>
      </c>
      <c r="Y56" s="590">
        <f t="shared" si="3"/>
        <v>0</v>
      </c>
      <c r="Z56" s="590">
        <f t="shared" si="3"/>
        <v>0</v>
      </c>
      <c r="AA56" s="590">
        <f t="shared" si="3"/>
        <v>0</v>
      </c>
      <c r="AB56" s="590">
        <f t="shared" si="3"/>
        <v>0</v>
      </c>
      <c r="AC56" s="590">
        <f t="shared" si="3"/>
        <v>0</v>
      </c>
      <c r="AD56" s="590">
        <f t="shared" si="3"/>
        <v>0</v>
      </c>
      <c r="AE56" s="590">
        <f t="shared" si="3"/>
        <v>0</v>
      </c>
      <c r="AF56" s="166"/>
      <c r="AG56" s="90"/>
    </row>
    <row r="57" spans="2:33" x14ac:dyDescent="0.2">
      <c r="B57" s="86"/>
      <c r="C57" s="216"/>
      <c r="D57" s="212" t="s">
        <v>223</v>
      </c>
      <c r="E57" s="175"/>
      <c r="F57" s="215"/>
      <c r="AF57" s="166"/>
      <c r="AG57" s="90"/>
    </row>
    <row r="58" spans="2:33" x14ac:dyDescent="0.2">
      <c r="B58" s="86"/>
      <c r="C58" s="216"/>
      <c r="D58" s="161" t="s">
        <v>168</v>
      </c>
      <c r="E58" s="161"/>
      <c r="F58" s="417"/>
      <c r="G58" s="605">
        <f>'1'!G129</f>
        <v>0</v>
      </c>
      <c r="H58" s="605">
        <f>'2'!G129</f>
        <v>0</v>
      </c>
      <c r="I58" s="605">
        <f>'3'!G129</f>
        <v>0</v>
      </c>
      <c r="J58" s="605">
        <f>'4'!G129</f>
        <v>0</v>
      </c>
      <c r="K58" s="605">
        <f>'5'!G129</f>
        <v>0</v>
      </c>
      <c r="L58" s="605">
        <f>'6'!G129</f>
        <v>0</v>
      </c>
      <c r="M58" s="605">
        <f>'7'!G129</f>
        <v>0</v>
      </c>
      <c r="N58" s="605">
        <f>'8'!G129</f>
        <v>0</v>
      </c>
      <c r="O58" s="605">
        <f>'9'!G129</f>
        <v>0</v>
      </c>
      <c r="P58" s="605">
        <f>'10'!G129</f>
        <v>0</v>
      </c>
      <c r="Q58" s="605">
        <f>'11'!G129</f>
        <v>0</v>
      </c>
      <c r="R58" s="605">
        <f>'12'!G129</f>
        <v>0</v>
      </c>
      <c r="S58" s="605">
        <f>'13'!G129</f>
        <v>0</v>
      </c>
      <c r="T58" s="605">
        <f>'14'!G129</f>
        <v>0</v>
      </c>
      <c r="U58" s="605">
        <f>'15'!G129</f>
        <v>0</v>
      </c>
      <c r="V58" s="605">
        <f>'16'!G129</f>
        <v>0</v>
      </c>
      <c r="W58" s="605">
        <f>'17'!G129</f>
        <v>0</v>
      </c>
      <c r="X58" s="605">
        <f>'18'!G129</f>
        <v>0</v>
      </c>
      <c r="Y58" s="605">
        <f>'19'!G129</f>
        <v>0</v>
      </c>
      <c r="Z58" s="605">
        <f>'20'!G129</f>
        <v>0</v>
      </c>
      <c r="AA58" s="605">
        <f>'21'!G129</f>
        <v>0</v>
      </c>
      <c r="AB58" s="605">
        <f>'22'!G129</f>
        <v>0</v>
      </c>
      <c r="AC58" s="605">
        <f>'23'!G129</f>
        <v>0</v>
      </c>
      <c r="AD58" s="605">
        <f>'24'!G129</f>
        <v>0</v>
      </c>
      <c r="AE58" s="605">
        <f>'25'!G129</f>
        <v>0</v>
      </c>
      <c r="AF58" s="166"/>
      <c r="AG58" s="90"/>
    </row>
    <row r="59" spans="2:33" x14ac:dyDescent="0.2">
      <c r="B59" s="86"/>
      <c r="C59" s="216"/>
      <c r="D59" s="161" t="s">
        <v>169</v>
      </c>
      <c r="E59" s="225"/>
      <c r="F59" s="418"/>
      <c r="G59" s="605">
        <f>'1'!G136</f>
        <v>0</v>
      </c>
      <c r="H59" s="605">
        <f>'2'!G136</f>
        <v>0</v>
      </c>
      <c r="I59" s="605">
        <f>'3'!G136</f>
        <v>0</v>
      </c>
      <c r="J59" s="605">
        <f>'4'!G136</f>
        <v>0</v>
      </c>
      <c r="K59" s="605">
        <f>'5'!G136</f>
        <v>0</v>
      </c>
      <c r="L59" s="605">
        <f>'6'!G136</f>
        <v>0</v>
      </c>
      <c r="M59" s="605">
        <f>'7'!G136</f>
        <v>0</v>
      </c>
      <c r="N59" s="605">
        <f>'8'!G136</f>
        <v>0</v>
      </c>
      <c r="O59" s="605">
        <f>'9'!G136</f>
        <v>0</v>
      </c>
      <c r="P59" s="605">
        <f>'10'!G136</f>
        <v>0</v>
      </c>
      <c r="Q59" s="605">
        <f>'11'!G136</f>
        <v>0</v>
      </c>
      <c r="R59" s="605">
        <f>'12'!G136</f>
        <v>0</v>
      </c>
      <c r="S59" s="605">
        <f>'13'!G136</f>
        <v>0</v>
      </c>
      <c r="T59" s="605">
        <f>'14'!G136</f>
        <v>0</v>
      </c>
      <c r="U59" s="605">
        <f>'15'!G136</f>
        <v>0</v>
      </c>
      <c r="V59" s="605">
        <f>'16'!G136</f>
        <v>0</v>
      </c>
      <c r="W59" s="605">
        <f>'17'!G136</f>
        <v>0</v>
      </c>
      <c r="X59" s="605">
        <f>'18'!G136</f>
        <v>0</v>
      </c>
      <c r="Y59" s="605">
        <f>'19'!G136</f>
        <v>0</v>
      </c>
      <c r="Z59" s="605">
        <f>'20'!G136</f>
        <v>0</v>
      </c>
      <c r="AA59" s="605">
        <f>'21'!G136</f>
        <v>0</v>
      </c>
      <c r="AB59" s="605">
        <f>'22'!G136</f>
        <v>0</v>
      </c>
      <c r="AC59" s="605">
        <f>'23'!G136</f>
        <v>0</v>
      </c>
      <c r="AD59" s="605">
        <f>'24'!G136</f>
        <v>0</v>
      </c>
      <c r="AE59" s="605">
        <f>'25'!G136</f>
        <v>0</v>
      </c>
      <c r="AF59" s="166"/>
      <c r="AG59" s="90"/>
    </row>
    <row r="60" spans="2:33" x14ac:dyDescent="0.2">
      <c r="B60" s="86"/>
      <c r="C60" s="216"/>
      <c r="D60" s="175" t="s">
        <v>170</v>
      </c>
      <c r="E60" s="178"/>
      <c r="F60" s="419"/>
      <c r="G60" s="588">
        <f>G58-G59</f>
        <v>0</v>
      </c>
      <c r="H60" s="588">
        <f t="shared" ref="H60:AE60" si="4">H58-H59</f>
        <v>0</v>
      </c>
      <c r="I60" s="588">
        <f t="shared" si="4"/>
        <v>0</v>
      </c>
      <c r="J60" s="588">
        <f t="shared" si="4"/>
        <v>0</v>
      </c>
      <c r="K60" s="588">
        <f t="shared" si="4"/>
        <v>0</v>
      </c>
      <c r="L60" s="588">
        <f t="shared" si="4"/>
        <v>0</v>
      </c>
      <c r="M60" s="588">
        <f t="shared" si="4"/>
        <v>0</v>
      </c>
      <c r="N60" s="588">
        <f t="shared" si="4"/>
        <v>0</v>
      </c>
      <c r="O60" s="588">
        <f t="shared" si="4"/>
        <v>0</v>
      </c>
      <c r="P60" s="588">
        <f t="shared" si="4"/>
        <v>0</v>
      </c>
      <c r="Q60" s="588">
        <f t="shared" si="4"/>
        <v>0</v>
      </c>
      <c r="R60" s="588">
        <f t="shared" si="4"/>
        <v>0</v>
      </c>
      <c r="S60" s="588">
        <f t="shared" si="4"/>
        <v>0</v>
      </c>
      <c r="T60" s="588">
        <f t="shared" si="4"/>
        <v>0</v>
      </c>
      <c r="U60" s="588">
        <f t="shared" si="4"/>
        <v>0</v>
      </c>
      <c r="V60" s="588">
        <f t="shared" si="4"/>
        <v>0</v>
      </c>
      <c r="W60" s="588">
        <f t="shared" si="4"/>
        <v>0</v>
      </c>
      <c r="X60" s="588">
        <f t="shared" si="4"/>
        <v>0</v>
      </c>
      <c r="Y60" s="588">
        <f t="shared" si="4"/>
        <v>0</v>
      </c>
      <c r="Z60" s="588">
        <f t="shared" si="4"/>
        <v>0</v>
      </c>
      <c r="AA60" s="588">
        <f t="shared" si="4"/>
        <v>0</v>
      </c>
      <c r="AB60" s="588">
        <f t="shared" si="4"/>
        <v>0</v>
      </c>
      <c r="AC60" s="588">
        <f t="shared" si="4"/>
        <v>0</v>
      </c>
      <c r="AD60" s="588">
        <f t="shared" si="4"/>
        <v>0</v>
      </c>
      <c r="AE60" s="588">
        <f t="shared" si="4"/>
        <v>0</v>
      </c>
      <c r="AF60" s="166"/>
      <c r="AG60" s="90"/>
    </row>
    <row r="61" spans="2:33" x14ac:dyDescent="0.2">
      <c r="B61" s="86"/>
      <c r="C61" s="216"/>
      <c r="D61" s="175"/>
      <c r="E61" s="175"/>
      <c r="F61" s="417"/>
      <c r="G61" s="162"/>
      <c r="H61" s="162"/>
      <c r="I61" s="162"/>
      <c r="J61" s="162"/>
      <c r="K61" s="162"/>
      <c r="L61" s="162"/>
      <c r="M61" s="162"/>
      <c r="N61" s="162"/>
      <c r="O61" s="162"/>
      <c r="P61" s="162"/>
      <c r="Q61" s="162"/>
      <c r="R61" s="162"/>
      <c r="S61" s="162"/>
      <c r="T61" s="162"/>
      <c r="U61" s="162"/>
      <c r="V61" s="162"/>
      <c r="W61" s="162"/>
      <c r="X61" s="162"/>
      <c r="Y61" s="162"/>
      <c r="Z61" s="162"/>
      <c r="AA61" s="162"/>
      <c r="AB61" s="162"/>
      <c r="AC61" s="162"/>
      <c r="AD61" s="162"/>
      <c r="AE61" s="162"/>
      <c r="AF61" s="166"/>
      <c r="AG61" s="90"/>
    </row>
    <row r="62" spans="2:33" x14ac:dyDescent="0.2">
      <c r="B62" s="86"/>
      <c r="C62" s="216"/>
      <c r="D62" s="212" t="s">
        <v>171</v>
      </c>
      <c r="E62" s="175"/>
      <c r="F62" s="417"/>
      <c r="G62" s="592">
        <f t="shared" ref="G62:AE62" si="5">G37+G44+G49+G56-G60</f>
        <v>943130.03599999996</v>
      </c>
      <c r="H62" s="592">
        <f t="shared" si="5"/>
        <v>0</v>
      </c>
      <c r="I62" s="592">
        <f t="shared" si="5"/>
        <v>0</v>
      </c>
      <c r="J62" s="592">
        <f t="shared" si="5"/>
        <v>0</v>
      </c>
      <c r="K62" s="592">
        <f t="shared" si="5"/>
        <v>0</v>
      </c>
      <c r="L62" s="592">
        <f t="shared" si="5"/>
        <v>0</v>
      </c>
      <c r="M62" s="592">
        <f t="shared" si="5"/>
        <v>0</v>
      </c>
      <c r="N62" s="592">
        <f t="shared" si="5"/>
        <v>0</v>
      </c>
      <c r="O62" s="592">
        <f t="shared" si="5"/>
        <v>0</v>
      </c>
      <c r="P62" s="592">
        <f t="shared" si="5"/>
        <v>0</v>
      </c>
      <c r="Q62" s="592">
        <f t="shared" si="5"/>
        <v>0</v>
      </c>
      <c r="R62" s="592">
        <f t="shared" si="5"/>
        <v>0</v>
      </c>
      <c r="S62" s="592">
        <f t="shared" si="5"/>
        <v>0</v>
      </c>
      <c r="T62" s="592">
        <f t="shared" si="5"/>
        <v>0</v>
      </c>
      <c r="U62" s="592">
        <f t="shared" si="5"/>
        <v>0</v>
      </c>
      <c r="V62" s="592">
        <f t="shared" si="5"/>
        <v>0</v>
      </c>
      <c r="W62" s="592">
        <f t="shared" si="5"/>
        <v>0</v>
      </c>
      <c r="X62" s="592">
        <f t="shared" si="5"/>
        <v>0</v>
      </c>
      <c r="Y62" s="592">
        <f t="shared" si="5"/>
        <v>0</v>
      </c>
      <c r="Z62" s="592">
        <f t="shared" si="5"/>
        <v>0</v>
      </c>
      <c r="AA62" s="592">
        <f t="shared" si="5"/>
        <v>0</v>
      </c>
      <c r="AB62" s="592">
        <f t="shared" si="5"/>
        <v>0</v>
      </c>
      <c r="AC62" s="592">
        <f t="shared" si="5"/>
        <v>0</v>
      </c>
      <c r="AD62" s="592">
        <f t="shared" si="5"/>
        <v>0</v>
      </c>
      <c r="AE62" s="592">
        <f t="shared" si="5"/>
        <v>0</v>
      </c>
      <c r="AF62" s="166"/>
      <c r="AG62" s="90"/>
    </row>
    <row r="63" spans="2:33" x14ac:dyDescent="0.2">
      <c r="B63" s="86"/>
      <c r="C63" s="78"/>
      <c r="D63" s="411"/>
      <c r="E63" s="411"/>
      <c r="F63" s="422"/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  <c r="AA63" s="79"/>
      <c r="AB63" s="79"/>
      <c r="AC63" s="79"/>
      <c r="AD63" s="79"/>
      <c r="AE63" s="79"/>
      <c r="AF63" s="423"/>
      <c r="AG63" s="90"/>
    </row>
    <row r="64" spans="2:33" x14ac:dyDescent="0.2">
      <c r="B64" s="86"/>
      <c r="C64" s="575"/>
      <c r="D64" s="95"/>
      <c r="E64" s="95"/>
      <c r="F64" s="575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  <c r="S64" s="87"/>
      <c r="T64" s="87"/>
      <c r="U64" s="87"/>
      <c r="V64" s="87"/>
      <c r="W64" s="87"/>
      <c r="X64" s="87"/>
      <c r="Y64" s="87"/>
      <c r="Z64" s="87"/>
      <c r="AA64" s="87"/>
      <c r="AB64" s="87"/>
      <c r="AC64" s="87"/>
      <c r="AD64" s="87"/>
      <c r="AE64" s="87"/>
      <c r="AF64" s="87"/>
      <c r="AG64" s="90"/>
    </row>
    <row r="65" spans="2:33" x14ac:dyDescent="0.2">
      <c r="B65" s="86"/>
      <c r="C65" s="286"/>
      <c r="D65" s="287"/>
      <c r="E65" s="287"/>
      <c r="F65" s="288"/>
      <c r="G65" s="162"/>
      <c r="H65" s="162"/>
      <c r="I65" s="162"/>
      <c r="J65" s="162"/>
      <c r="K65" s="162"/>
      <c r="L65" s="162"/>
      <c r="M65" s="162"/>
      <c r="N65" s="162"/>
      <c r="O65" s="162"/>
      <c r="P65" s="162"/>
      <c r="Q65" s="162"/>
      <c r="R65" s="162"/>
      <c r="S65" s="162"/>
      <c r="T65" s="162"/>
      <c r="U65" s="162"/>
      <c r="V65" s="162"/>
      <c r="W65" s="162"/>
      <c r="X65" s="162"/>
      <c r="Y65" s="162"/>
      <c r="Z65" s="162"/>
      <c r="AA65" s="162"/>
      <c r="AB65" s="162"/>
      <c r="AC65" s="162"/>
      <c r="AD65" s="162"/>
      <c r="AE65" s="162"/>
      <c r="AF65" s="201"/>
      <c r="AG65" s="90"/>
    </row>
    <row r="66" spans="2:33" x14ac:dyDescent="0.2">
      <c r="B66" s="86"/>
      <c r="C66" s="570"/>
      <c r="D66" s="671" t="s">
        <v>243</v>
      </c>
      <c r="E66" s="175"/>
      <c r="F66" s="231"/>
      <c r="G66" s="607">
        <f>'1'!G153</f>
        <v>0</v>
      </c>
      <c r="H66" s="607">
        <f>'2'!G153</f>
        <v>0</v>
      </c>
      <c r="I66" s="607">
        <f>'3'!G153</f>
        <v>0</v>
      </c>
      <c r="J66" s="607">
        <f>'4'!G153</f>
        <v>0</v>
      </c>
      <c r="K66" s="607">
        <f>'5'!G153</f>
        <v>0</v>
      </c>
      <c r="L66" s="607">
        <f>'6'!G153</f>
        <v>0</v>
      </c>
      <c r="M66" s="607">
        <f>'7'!G153</f>
        <v>0</v>
      </c>
      <c r="N66" s="607">
        <f>'8'!G153</f>
        <v>0</v>
      </c>
      <c r="O66" s="607">
        <f>'9'!G153</f>
        <v>0</v>
      </c>
      <c r="P66" s="607">
        <f>'10'!G153</f>
        <v>0</v>
      </c>
      <c r="Q66" s="607">
        <f>'11'!G153</f>
        <v>0</v>
      </c>
      <c r="R66" s="607">
        <f>'12'!G153</f>
        <v>0</v>
      </c>
      <c r="S66" s="607">
        <f>'13'!G153</f>
        <v>0</v>
      </c>
      <c r="T66" s="607">
        <f>'14'!G153</f>
        <v>0</v>
      </c>
      <c r="U66" s="607">
        <f>'15'!G153</f>
        <v>0</v>
      </c>
      <c r="V66" s="607">
        <f>'16'!G153</f>
        <v>0</v>
      </c>
      <c r="W66" s="607">
        <f>'17'!G153</f>
        <v>0</v>
      </c>
      <c r="X66" s="607">
        <f>'18'!G153</f>
        <v>0</v>
      </c>
      <c r="Y66" s="607">
        <f>'19'!G153</f>
        <v>0</v>
      </c>
      <c r="Z66" s="607">
        <f>'20'!G153</f>
        <v>0</v>
      </c>
      <c r="AA66" s="607">
        <f>'21'!G153</f>
        <v>0</v>
      </c>
      <c r="AB66" s="607">
        <f>'22'!G153</f>
        <v>0</v>
      </c>
      <c r="AC66" s="607">
        <f>'23'!G153</f>
        <v>0</v>
      </c>
      <c r="AD66" s="607">
        <f>'24'!G153</f>
        <v>0</v>
      </c>
      <c r="AE66" s="607">
        <f>'25'!G153</f>
        <v>0</v>
      </c>
      <c r="AF66" s="166"/>
      <c r="AG66" s="90"/>
    </row>
    <row r="67" spans="2:33" x14ac:dyDescent="0.2">
      <c r="B67" s="86"/>
      <c r="C67" s="570"/>
      <c r="D67" s="671" t="s">
        <v>218</v>
      </c>
      <c r="E67" s="175"/>
      <c r="F67" s="231"/>
      <c r="G67" s="607">
        <f>'1'!G165</f>
        <v>0</v>
      </c>
      <c r="H67" s="607">
        <f>'2'!G165</f>
        <v>0</v>
      </c>
      <c r="I67" s="607">
        <f>'3'!G165</f>
        <v>0</v>
      </c>
      <c r="J67" s="607">
        <f>'4'!G165</f>
        <v>0</v>
      </c>
      <c r="K67" s="607">
        <f>'5'!G165</f>
        <v>0</v>
      </c>
      <c r="L67" s="607">
        <f>'6'!G165</f>
        <v>0</v>
      </c>
      <c r="M67" s="607">
        <f>'7'!G165</f>
        <v>0</v>
      </c>
      <c r="N67" s="607">
        <f>'8'!G165</f>
        <v>0</v>
      </c>
      <c r="O67" s="607">
        <f>'9'!G165</f>
        <v>0</v>
      </c>
      <c r="P67" s="607">
        <f>'10'!G165</f>
        <v>0</v>
      </c>
      <c r="Q67" s="607">
        <f>'11'!G165</f>
        <v>0</v>
      </c>
      <c r="R67" s="607">
        <f>'12'!G165</f>
        <v>0</v>
      </c>
      <c r="S67" s="607">
        <f>'13'!G165</f>
        <v>0</v>
      </c>
      <c r="T67" s="607">
        <f>'14'!G165</f>
        <v>0</v>
      </c>
      <c r="U67" s="607">
        <f>'15'!G165</f>
        <v>0</v>
      </c>
      <c r="V67" s="607">
        <f>'16'!G165</f>
        <v>0</v>
      </c>
      <c r="W67" s="607">
        <f>'17'!G165</f>
        <v>0</v>
      </c>
      <c r="X67" s="607">
        <f>'18'!G165</f>
        <v>0</v>
      </c>
      <c r="Y67" s="607">
        <f>'19'!G165</f>
        <v>0</v>
      </c>
      <c r="Z67" s="607">
        <f>'20'!G165</f>
        <v>0</v>
      </c>
      <c r="AA67" s="607">
        <f>'21'!G165</f>
        <v>0</v>
      </c>
      <c r="AB67" s="607">
        <f>'22'!G165</f>
        <v>0</v>
      </c>
      <c r="AC67" s="607">
        <f>'23'!G165</f>
        <v>0</v>
      </c>
      <c r="AD67" s="607">
        <f>'24'!G165</f>
        <v>0</v>
      </c>
      <c r="AE67" s="607">
        <f>'25'!G165</f>
        <v>0</v>
      </c>
      <c r="AF67" s="166"/>
      <c r="AG67" s="90"/>
    </row>
    <row r="68" spans="2:33" x14ac:dyDescent="0.2">
      <c r="B68" s="86"/>
      <c r="C68" s="234"/>
      <c r="D68" s="196"/>
      <c r="E68" s="196"/>
      <c r="F68" s="291"/>
      <c r="G68" s="211"/>
      <c r="H68" s="211"/>
      <c r="I68" s="211"/>
      <c r="J68" s="211"/>
      <c r="K68" s="211"/>
      <c r="L68" s="211"/>
      <c r="M68" s="211"/>
      <c r="N68" s="211"/>
      <c r="O68" s="211"/>
      <c r="P68" s="211"/>
      <c r="Q68" s="211"/>
      <c r="R68" s="211"/>
      <c r="S68" s="211"/>
      <c r="T68" s="211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  <c r="AF68" s="197"/>
      <c r="AG68" s="90"/>
    </row>
    <row r="69" spans="2:33" x14ac:dyDescent="0.2">
      <c r="B69" s="86"/>
      <c r="C69" s="109"/>
      <c r="D69" s="100"/>
      <c r="E69" s="100"/>
      <c r="F69" s="121"/>
      <c r="G69" s="87"/>
      <c r="H69" s="87"/>
      <c r="I69" s="87"/>
      <c r="J69" s="87"/>
      <c r="K69" s="87"/>
      <c r="L69" s="87"/>
      <c r="M69" s="87"/>
      <c r="N69" s="87"/>
      <c r="O69" s="87"/>
      <c r="P69" s="87"/>
      <c r="Q69" s="87"/>
      <c r="R69" s="87"/>
      <c r="S69" s="87"/>
      <c r="T69" s="87"/>
      <c r="U69" s="87"/>
      <c r="V69" s="87"/>
      <c r="W69" s="87"/>
      <c r="X69" s="87"/>
      <c r="Y69" s="87"/>
      <c r="Z69" s="87"/>
      <c r="AA69" s="87"/>
      <c r="AB69" s="87"/>
      <c r="AC69" s="87"/>
      <c r="AD69" s="87"/>
      <c r="AE69" s="87"/>
      <c r="AF69" s="87"/>
      <c r="AG69" s="90"/>
    </row>
    <row r="70" spans="2:33" x14ac:dyDescent="0.2">
      <c r="B70" s="86"/>
      <c r="C70" s="77"/>
      <c r="D70" s="411"/>
      <c r="E70" s="411"/>
      <c r="F70" s="78"/>
      <c r="G70" s="162"/>
      <c r="H70" s="162"/>
      <c r="I70" s="162"/>
      <c r="J70" s="162"/>
      <c r="K70" s="162"/>
      <c r="L70" s="162"/>
      <c r="M70" s="162"/>
      <c r="N70" s="162"/>
      <c r="O70" s="162"/>
      <c r="P70" s="162"/>
      <c r="Q70" s="162"/>
      <c r="R70" s="162"/>
      <c r="S70" s="162"/>
      <c r="T70" s="162"/>
      <c r="U70" s="162"/>
      <c r="V70" s="162"/>
      <c r="W70" s="162"/>
      <c r="X70" s="162"/>
      <c r="Y70" s="162"/>
      <c r="Z70" s="162"/>
      <c r="AA70" s="162"/>
      <c r="AB70" s="162"/>
      <c r="AC70" s="162"/>
      <c r="AD70" s="162"/>
      <c r="AE70" s="162"/>
      <c r="AG70" s="90"/>
    </row>
    <row r="71" spans="2:33" x14ac:dyDescent="0.2">
      <c r="B71" s="86"/>
      <c r="C71" s="77"/>
      <c r="D71" s="689" t="s">
        <v>241</v>
      </c>
      <c r="E71" s="411"/>
      <c r="F71" s="78"/>
      <c r="G71" s="606">
        <f t="shared" ref="G71:AE71" si="6">G62+G66+G67</f>
        <v>943130.03599999996</v>
      </c>
      <c r="H71" s="606">
        <f t="shared" si="6"/>
        <v>0</v>
      </c>
      <c r="I71" s="606">
        <f t="shared" si="6"/>
        <v>0</v>
      </c>
      <c r="J71" s="606">
        <f t="shared" si="6"/>
        <v>0</v>
      </c>
      <c r="K71" s="606">
        <f t="shared" si="6"/>
        <v>0</v>
      </c>
      <c r="L71" s="606">
        <f t="shared" si="6"/>
        <v>0</v>
      </c>
      <c r="M71" s="606">
        <f t="shared" si="6"/>
        <v>0</v>
      </c>
      <c r="N71" s="606">
        <f t="shared" si="6"/>
        <v>0</v>
      </c>
      <c r="O71" s="606">
        <f t="shared" si="6"/>
        <v>0</v>
      </c>
      <c r="P71" s="606">
        <f t="shared" si="6"/>
        <v>0</v>
      </c>
      <c r="Q71" s="606">
        <f t="shared" si="6"/>
        <v>0</v>
      </c>
      <c r="R71" s="606">
        <f t="shared" si="6"/>
        <v>0</v>
      </c>
      <c r="S71" s="606">
        <f t="shared" si="6"/>
        <v>0</v>
      </c>
      <c r="T71" s="606">
        <f t="shared" si="6"/>
        <v>0</v>
      </c>
      <c r="U71" s="606">
        <f t="shared" si="6"/>
        <v>0</v>
      </c>
      <c r="V71" s="606">
        <f t="shared" si="6"/>
        <v>0</v>
      </c>
      <c r="W71" s="606">
        <f t="shared" si="6"/>
        <v>0</v>
      </c>
      <c r="X71" s="606">
        <f t="shared" si="6"/>
        <v>0</v>
      </c>
      <c r="Y71" s="606">
        <f t="shared" si="6"/>
        <v>0</v>
      </c>
      <c r="Z71" s="606">
        <f t="shared" si="6"/>
        <v>0</v>
      </c>
      <c r="AA71" s="606">
        <f t="shared" si="6"/>
        <v>0</v>
      </c>
      <c r="AB71" s="606">
        <f t="shared" si="6"/>
        <v>0</v>
      </c>
      <c r="AC71" s="606">
        <f t="shared" si="6"/>
        <v>0</v>
      </c>
      <c r="AD71" s="606">
        <f t="shared" si="6"/>
        <v>0</v>
      </c>
      <c r="AE71" s="606">
        <f t="shared" si="6"/>
        <v>0</v>
      </c>
      <c r="AG71" s="90"/>
    </row>
    <row r="72" spans="2:33" s="647" customFormat="1" x14ac:dyDescent="0.2">
      <c r="B72" s="644"/>
      <c r="C72" s="412"/>
      <c r="D72" s="645" t="s">
        <v>242</v>
      </c>
      <c r="E72" s="645"/>
      <c r="F72" s="412"/>
      <c r="G72" s="646">
        <f t="shared" ref="G72:AE72" si="7">(G62+G66+G67)/G19</f>
        <v>4286.9547090909091</v>
      </c>
      <c r="H72" s="646" t="e">
        <f t="shared" si="7"/>
        <v>#DIV/0!</v>
      </c>
      <c r="I72" s="646" t="e">
        <f t="shared" si="7"/>
        <v>#DIV/0!</v>
      </c>
      <c r="J72" s="646" t="e">
        <f t="shared" si="7"/>
        <v>#DIV/0!</v>
      </c>
      <c r="K72" s="646" t="e">
        <f t="shared" si="7"/>
        <v>#DIV/0!</v>
      </c>
      <c r="L72" s="646" t="e">
        <f t="shared" si="7"/>
        <v>#DIV/0!</v>
      </c>
      <c r="M72" s="646" t="e">
        <f t="shared" si="7"/>
        <v>#DIV/0!</v>
      </c>
      <c r="N72" s="646" t="e">
        <f t="shared" si="7"/>
        <v>#DIV/0!</v>
      </c>
      <c r="O72" s="646" t="e">
        <f t="shared" si="7"/>
        <v>#DIV/0!</v>
      </c>
      <c r="P72" s="646" t="e">
        <f t="shared" si="7"/>
        <v>#DIV/0!</v>
      </c>
      <c r="Q72" s="646" t="e">
        <f t="shared" si="7"/>
        <v>#DIV/0!</v>
      </c>
      <c r="R72" s="646" t="e">
        <f t="shared" si="7"/>
        <v>#DIV/0!</v>
      </c>
      <c r="S72" s="646" t="e">
        <f t="shared" si="7"/>
        <v>#DIV/0!</v>
      </c>
      <c r="T72" s="646" t="e">
        <f t="shared" si="7"/>
        <v>#DIV/0!</v>
      </c>
      <c r="U72" s="646" t="e">
        <f t="shared" si="7"/>
        <v>#DIV/0!</v>
      </c>
      <c r="V72" s="646" t="e">
        <f t="shared" si="7"/>
        <v>#DIV/0!</v>
      </c>
      <c r="W72" s="646" t="e">
        <f t="shared" si="7"/>
        <v>#DIV/0!</v>
      </c>
      <c r="X72" s="646" t="e">
        <f t="shared" si="7"/>
        <v>#DIV/0!</v>
      </c>
      <c r="Y72" s="646" t="e">
        <f t="shared" si="7"/>
        <v>#DIV/0!</v>
      </c>
      <c r="Z72" s="646" t="e">
        <f t="shared" si="7"/>
        <v>#DIV/0!</v>
      </c>
      <c r="AA72" s="646" t="e">
        <f t="shared" si="7"/>
        <v>#DIV/0!</v>
      </c>
      <c r="AB72" s="646" t="e">
        <f t="shared" si="7"/>
        <v>#DIV/0!</v>
      </c>
      <c r="AC72" s="646" t="e">
        <f t="shared" si="7"/>
        <v>#DIV/0!</v>
      </c>
      <c r="AD72" s="646" t="e">
        <f t="shared" si="7"/>
        <v>#DIV/0!</v>
      </c>
      <c r="AE72" s="646" t="e">
        <f t="shared" si="7"/>
        <v>#DIV/0!</v>
      </c>
      <c r="AG72" s="648"/>
    </row>
    <row r="73" spans="2:33" x14ac:dyDescent="0.2">
      <c r="B73" s="86"/>
      <c r="C73" s="77"/>
      <c r="D73" s="411"/>
      <c r="E73" s="411"/>
      <c r="F73" s="78"/>
      <c r="G73" s="162"/>
      <c r="H73" s="162"/>
      <c r="I73" s="162"/>
      <c r="J73" s="162"/>
      <c r="K73" s="162"/>
      <c r="L73" s="162"/>
      <c r="M73" s="162"/>
      <c r="N73" s="162"/>
      <c r="O73" s="162"/>
      <c r="P73" s="162"/>
      <c r="Q73" s="162"/>
      <c r="R73" s="162"/>
      <c r="S73" s="162"/>
      <c r="T73" s="162"/>
      <c r="U73" s="162"/>
      <c r="V73" s="162"/>
      <c r="W73" s="162"/>
      <c r="X73" s="162"/>
      <c r="Y73" s="162"/>
      <c r="Z73" s="162"/>
      <c r="AA73" s="162"/>
      <c r="AB73" s="162"/>
      <c r="AC73" s="162"/>
      <c r="AD73" s="162"/>
      <c r="AE73" s="162"/>
      <c r="AG73" s="90"/>
    </row>
    <row r="74" spans="2:33" x14ac:dyDescent="0.2">
      <c r="B74" s="86"/>
      <c r="C74" s="109"/>
      <c r="D74" s="100"/>
      <c r="E74" s="100"/>
      <c r="F74" s="121"/>
      <c r="G74" s="87"/>
      <c r="H74" s="87"/>
      <c r="I74" s="87"/>
      <c r="J74" s="87"/>
      <c r="K74" s="87"/>
      <c r="L74" s="87"/>
      <c r="M74" s="87"/>
      <c r="N74" s="87"/>
      <c r="O74" s="87"/>
      <c r="P74" s="87"/>
      <c r="Q74" s="87"/>
      <c r="R74" s="87"/>
      <c r="S74" s="87"/>
      <c r="T74" s="87"/>
      <c r="U74" s="87"/>
      <c r="V74" s="87"/>
      <c r="W74" s="87"/>
      <c r="X74" s="87"/>
      <c r="Y74" s="87"/>
      <c r="Z74" s="87"/>
      <c r="AA74" s="87"/>
      <c r="AB74" s="87"/>
      <c r="AC74" s="87"/>
      <c r="AD74" s="87"/>
      <c r="AE74" s="87"/>
      <c r="AF74" s="87"/>
      <c r="AG74" s="90"/>
    </row>
    <row r="75" spans="2:33" x14ac:dyDescent="0.2">
      <c r="B75" s="111"/>
      <c r="C75" s="336"/>
      <c r="D75" s="123"/>
      <c r="E75" s="123"/>
      <c r="F75" s="112"/>
      <c r="G75" s="356"/>
      <c r="H75" s="356"/>
      <c r="I75" s="356"/>
      <c r="J75" s="356"/>
      <c r="K75" s="356"/>
      <c r="L75" s="356"/>
      <c r="M75" s="356"/>
      <c r="N75" s="356"/>
      <c r="O75" s="356"/>
      <c r="P75" s="356"/>
      <c r="Q75" s="356"/>
      <c r="R75" s="356"/>
      <c r="S75" s="356"/>
      <c r="T75" s="356"/>
      <c r="U75" s="356"/>
      <c r="V75" s="356"/>
      <c r="W75" s="356"/>
      <c r="X75" s="356"/>
      <c r="Y75" s="356"/>
      <c r="Z75" s="356"/>
      <c r="AA75" s="356"/>
      <c r="AB75" s="356"/>
      <c r="AC75" s="356"/>
      <c r="AD75" s="356"/>
      <c r="AE75" s="356"/>
      <c r="AF75" s="652" t="s">
        <v>186</v>
      </c>
      <c r="AG75" s="114"/>
    </row>
    <row r="76" spans="2:33" ht="12.75" customHeight="1" x14ac:dyDescent="0.2">
      <c r="B76" s="420"/>
      <c r="C76" s="420"/>
      <c r="D76" s="421"/>
      <c r="E76" s="421"/>
      <c r="F76" s="420"/>
      <c r="G76" s="420"/>
      <c r="H76" s="420"/>
      <c r="I76" s="420"/>
      <c r="J76" s="420"/>
      <c r="K76" s="420"/>
      <c r="L76" s="420"/>
      <c r="M76" s="420"/>
      <c r="N76" s="420"/>
      <c r="O76" s="420"/>
      <c r="P76" s="420"/>
      <c r="Q76" s="420"/>
      <c r="R76" s="420"/>
      <c r="S76" s="420"/>
      <c r="T76" s="420"/>
      <c r="U76" s="420"/>
      <c r="V76" s="420"/>
      <c r="W76" s="420"/>
      <c r="X76" s="420"/>
      <c r="Y76" s="420"/>
      <c r="Z76" s="420"/>
      <c r="AA76" s="420"/>
      <c r="AB76" s="420"/>
      <c r="AC76" s="420"/>
      <c r="AD76" s="420"/>
      <c r="AE76" s="420"/>
      <c r="AF76" s="420"/>
      <c r="AG76" s="420"/>
    </row>
    <row r="77" spans="2:33" x14ac:dyDescent="0.2">
      <c r="B77" s="81"/>
      <c r="C77" s="133"/>
      <c r="D77" s="130"/>
      <c r="E77" s="130"/>
      <c r="F77" s="82"/>
      <c r="G77" s="134"/>
      <c r="H77" s="134"/>
      <c r="I77" s="134"/>
      <c r="J77" s="134"/>
      <c r="K77" s="134"/>
      <c r="L77" s="134"/>
      <c r="M77" s="134"/>
      <c r="N77" s="134"/>
      <c r="O77" s="134"/>
      <c r="P77" s="134"/>
      <c r="Q77" s="134"/>
      <c r="R77" s="134"/>
      <c r="S77" s="134"/>
      <c r="T77" s="134"/>
      <c r="U77" s="134"/>
      <c r="V77" s="134"/>
      <c r="W77" s="134"/>
      <c r="X77" s="134"/>
      <c r="Y77" s="134"/>
      <c r="Z77" s="134"/>
      <c r="AA77" s="134"/>
      <c r="AB77" s="134"/>
      <c r="AC77" s="134"/>
      <c r="AD77" s="134"/>
      <c r="AE77" s="134"/>
      <c r="AF77" s="82"/>
      <c r="AG77" s="85"/>
    </row>
    <row r="78" spans="2:33" x14ac:dyDescent="0.2">
      <c r="B78" s="86"/>
      <c r="C78" s="105"/>
      <c r="D78" s="95"/>
      <c r="E78" s="95"/>
      <c r="F78" s="87"/>
      <c r="G78" s="127"/>
      <c r="H78" s="127"/>
      <c r="I78" s="127"/>
      <c r="J78" s="127"/>
      <c r="K78" s="127"/>
      <c r="L78" s="127"/>
      <c r="M78" s="127"/>
      <c r="N78" s="127"/>
      <c r="O78" s="127"/>
      <c r="P78" s="127"/>
      <c r="Q78" s="127"/>
      <c r="R78" s="127"/>
      <c r="S78" s="127"/>
      <c r="T78" s="127"/>
      <c r="U78" s="127"/>
      <c r="V78" s="127"/>
      <c r="W78" s="127"/>
      <c r="X78" s="127"/>
      <c r="Y78" s="127"/>
      <c r="Z78" s="127"/>
      <c r="AA78" s="127"/>
      <c r="AB78" s="127"/>
      <c r="AC78" s="127"/>
      <c r="AD78" s="127"/>
      <c r="AE78" s="127"/>
      <c r="AF78" s="87"/>
      <c r="AG78" s="90"/>
    </row>
    <row r="79" spans="2:33" s="558" customFormat="1" ht="18.75" x14ac:dyDescent="0.3">
      <c r="B79" s="555"/>
      <c r="C79" s="145" t="str">
        <f>"STAAT VAN BATEN EN LASTEN "&amp;'1'!G9</f>
        <v>STAAT VAN BATEN EN LASTEN 2014</v>
      </c>
      <c r="D79" s="117"/>
      <c r="E79" s="117"/>
      <c r="F79" s="116"/>
      <c r="G79" s="521"/>
      <c r="H79" s="521"/>
      <c r="I79" s="521"/>
      <c r="J79" s="521"/>
      <c r="K79" s="521"/>
      <c r="L79" s="521"/>
      <c r="M79" s="521"/>
      <c r="N79" s="521"/>
      <c r="O79" s="521"/>
      <c r="P79" s="521"/>
      <c r="Q79" s="521"/>
      <c r="R79" s="521"/>
      <c r="S79" s="521"/>
      <c r="T79" s="521"/>
      <c r="U79" s="521"/>
      <c r="V79" s="521"/>
      <c r="W79" s="521"/>
      <c r="X79" s="521"/>
      <c r="Y79" s="521"/>
      <c r="Z79" s="521"/>
      <c r="AA79" s="521"/>
      <c r="AB79" s="521"/>
      <c r="AC79" s="521"/>
      <c r="AD79" s="521"/>
      <c r="AE79" s="521"/>
      <c r="AF79" s="116"/>
      <c r="AG79" s="557"/>
    </row>
    <row r="80" spans="2:33" ht="15.75" x14ac:dyDescent="0.25">
      <c r="B80" s="86"/>
      <c r="C80" s="673" t="str">
        <f>C5</f>
        <v>Proefbestuur</v>
      </c>
      <c r="D80" s="95"/>
      <c r="E80" s="95"/>
      <c r="F80" s="87"/>
      <c r="G80" s="127"/>
      <c r="H80" s="127"/>
      <c r="I80" s="127"/>
      <c r="J80" s="127"/>
      <c r="K80" s="127"/>
      <c r="L80" s="127"/>
      <c r="M80" s="127"/>
      <c r="N80" s="127"/>
      <c r="O80" s="127"/>
      <c r="P80" s="127"/>
      <c r="Q80" s="127"/>
      <c r="R80" s="127"/>
      <c r="S80" s="127"/>
      <c r="T80" s="127"/>
      <c r="U80" s="127"/>
      <c r="V80" s="127"/>
      <c r="W80" s="127"/>
      <c r="X80" s="127"/>
      <c r="Y80" s="127"/>
      <c r="Z80" s="127"/>
      <c r="AA80" s="127"/>
      <c r="AB80" s="127"/>
      <c r="AC80" s="127"/>
      <c r="AD80" s="127"/>
      <c r="AE80" s="127"/>
      <c r="AF80" s="87"/>
      <c r="AG80" s="90"/>
    </row>
    <row r="81" spans="2:33" x14ac:dyDescent="0.2">
      <c r="B81" s="86"/>
      <c r="C81" s="105"/>
      <c r="D81" s="95"/>
      <c r="E81" s="95"/>
      <c r="F81" s="87"/>
      <c r="G81" s="127"/>
      <c r="H81" s="127"/>
      <c r="I81" s="127"/>
      <c r="J81" s="127"/>
      <c r="K81" s="127"/>
      <c r="L81" s="127"/>
      <c r="M81" s="127"/>
      <c r="N81" s="127"/>
      <c r="O81" s="127"/>
      <c r="P81" s="127"/>
      <c r="Q81" s="127"/>
      <c r="R81" s="127"/>
      <c r="S81" s="127"/>
      <c r="T81" s="127"/>
      <c r="U81" s="127"/>
      <c r="V81" s="127"/>
      <c r="W81" s="127"/>
      <c r="X81" s="127"/>
      <c r="Y81" s="127"/>
      <c r="Z81" s="127"/>
      <c r="AA81" s="127"/>
      <c r="AB81" s="127"/>
      <c r="AC81" s="127"/>
      <c r="AD81" s="127"/>
      <c r="AE81" s="127"/>
      <c r="AF81" s="87"/>
      <c r="AG81" s="90"/>
    </row>
    <row r="82" spans="2:33" x14ac:dyDescent="0.2">
      <c r="B82" s="86"/>
      <c r="C82" s="105"/>
      <c r="D82" s="95"/>
      <c r="E82" s="95"/>
      <c r="F82" s="87"/>
      <c r="G82" s="127"/>
      <c r="H82" s="127"/>
      <c r="I82" s="127"/>
      <c r="J82" s="127"/>
      <c r="K82" s="127"/>
      <c r="L82" s="127"/>
      <c r="M82" s="127"/>
      <c r="N82" s="127"/>
      <c r="O82" s="127"/>
      <c r="P82" s="127"/>
      <c r="Q82" s="127"/>
      <c r="R82" s="127"/>
      <c r="S82" s="127"/>
      <c r="T82" s="127"/>
      <c r="U82" s="127"/>
      <c r="V82" s="127"/>
      <c r="W82" s="127"/>
      <c r="X82" s="127"/>
      <c r="Y82" s="127"/>
      <c r="Z82" s="127"/>
      <c r="AA82" s="127"/>
      <c r="AB82" s="127"/>
      <c r="AC82" s="127"/>
      <c r="AD82" s="127"/>
      <c r="AE82" s="127"/>
      <c r="AF82" s="87"/>
      <c r="AG82" s="90"/>
    </row>
    <row r="83" spans="2:33" s="553" customFormat="1" x14ac:dyDescent="0.2">
      <c r="B83" s="627"/>
      <c r="C83" s="636"/>
      <c r="D83" s="637"/>
      <c r="E83" s="638"/>
      <c r="F83" s="622"/>
      <c r="G83" s="690" t="str">
        <f t="shared" ref="G83:AE83" si="8">G7</f>
        <v>11AA</v>
      </c>
      <c r="H83" s="690" t="e">
        <f t="shared" si="8"/>
        <v>#REF!</v>
      </c>
      <c r="I83" s="690" t="e">
        <f t="shared" si="8"/>
        <v>#REF!</v>
      </c>
      <c r="J83" s="690" t="e">
        <f t="shared" si="8"/>
        <v>#REF!</v>
      </c>
      <c r="K83" s="690" t="e">
        <f t="shared" si="8"/>
        <v>#REF!</v>
      </c>
      <c r="L83" s="690" t="e">
        <f t="shared" si="8"/>
        <v>#REF!</v>
      </c>
      <c r="M83" s="690" t="e">
        <f t="shared" si="8"/>
        <v>#REF!</v>
      </c>
      <c r="N83" s="690" t="e">
        <f t="shared" si="8"/>
        <v>#REF!</v>
      </c>
      <c r="O83" s="690" t="e">
        <f t="shared" si="8"/>
        <v>#REF!</v>
      </c>
      <c r="P83" s="690" t="e">
        <f t="shared" si="8"/>
        <v>#REF!</v>
      </c>
      <c r="Q83" s="690" t="e">
        <f t="shared" si="8"/>
        <v>#REF!</v>
      </c>
      <c r="R83" s="690" t="e">
        <f t="shared" si="8"/>
        <v>#REF!</v>
      </c>
      <c r="S83" s="690" t="e">
        <f t="shared" si="8"/>
        <v>#REF!</v>
      </c>
      <c r="T83" s="690" t="e">
        <f t="shared" si="8"/>
        <v>#REF!</v>
      </c>
      <c r="U83" s="690" t="e">
        <f t="shared" si="8"/>
        <v>#REF!</v>
      </c>
      <c r="V83" s="690" t="e">
        <f t="shared" si="8"/>
        <v>#REF!</v>
      </c>
      <c r="W83" s="690" t="e">
        <f t="shared" si="8"/>
        <v>#REF!</v>
      </c>
      <c r="X83" s="690" t="e">
        <f t="shared" si="8"/>
        <v>#REF!</v>
      </c>
      <c r="Y83" s="690" t="e">
        <f t="shared" si="8"/>
        <v>#REF!</v>
      </c>
      <c r="Z83" s="690" t="e">
        <f t="shared" si="8"/>
        <v>#REF!</v>
      </c>
      <c r="AA83" s="690" t="e">
        <f t="shared" si="8"/>
        <v>#REF!</v>
      </c>
      <c r="AB83" s="690" t="e">
        <f t="shared" si="8"/>
        <v>#REF!</v>
      </c>
      <c r="AC83" s="690" t="e">
        <f t="shared" si="8"/>
        <v>#REF!</v>
      </c>
      <c r="AD83" s="690" t="e">
        <f t="shared" si="8"/>
        <v>#REF!</v>
      </c>
      <c r="AE83" s="690" t="e">
        <f t="shared" si="8"/>
        <v>#REF!</v>
      </c>
      <c r="AF83" s="622"/>
      <c r="AG83" s="625"/>
    </row>
    <row r="84" spans="2:33" x14ac:dyDescent="0.2">
      <c r="B84" s="86"/>
      <c r="C84" s="105"/>
      <c r="D84" s="95"/>
      <c r="E84" s="95"/>
      <c r="F84" s="87"/>
      <c r="G84" s="127"/>
      <c r="H84" s="127"/>
      <c r="I84" s="127"/>
      <c r="J84" s="127"/>
      <c r="K84" s="127"/>
      <c r="L84" s="127"/>
      <c r="M84" s="127"/>
      <c r="N84" s="127"/>
      <c r="O84" s="127"/>
      <c r="P84" s="127"/>
      <c r="Q84" s="127"/>
      <c r="R84" s="127"/>
      <c r="S84" s="127"/>
      <c r="T84" s="127"/>
      <c r="U84" s="127"/>
      <c r="V84" s="127"/>
      <c r="W84" s="127"/>
      <c r="X84" s="127"/>
      <c r="Y84" s="127"/>
      <c r="Z84" s="127"/>
      <c r="AA84" s="127"/>
      <c r="AB84" s="127"/>
      <c r="AC84" s="127"/>
      <c r="AD84" s="127"/>
      <c r="AE84" s="127"/>
      <c r="AF84" s="87"/>
      <c r="AG84" s="90"/>
    </row>
    <row r="85" spans="2:33" x14ac:dyDescent="0.2">
      <c r="B85" s="86"/>
      <c r="C85" s="257"/>
      <c r="D85" s="199"/>
      <c r="E85" s="199"/>
      <c r="F85" s="157"/>
      <c r="G85" s="258"/>
      <c r="H85" s="258"/>
      <c r="I85" s="258"/>
      <c r="J85" s="258"/>
      <c r="K85" s="258"/>
      <c r="L85" s="258"/>
      <c r="M85" s="258"/>
      <c r="N85" s="258"/>
      <c r="O85" s="258"/>
      <c r="P85" s="258"/>
      <c r="Q85" s="258"/>
      <c r="R85" s="258"/>
      <c r="S85" s="258"/>
      <c r="T85" s="258"/>
      <c r="U85" s="258"/>
      <c r="V85" s="258"/>
      <c r="W85" s="258"/>
      <c r="X85" s="258"/>
      <c r="Y85" s="258"/>
      <c r="Z85" s="258"/>
      <c r="AA85" s="258"/>
      <c r="AB85" s="258"/>
      <c r="AC85" s="258"/>
      <c r="AD85" s="258"/>
      <c r="AE85" s="310"/>
      <c r="AF85" s="201"/>
      <c r="AG85" s="90"/>
    </row>
    <row r="86" spans="2:33" x14ac:dyDescent="0.2">
      <c r="B86" s="86"/>
      <c r="C86" s="183"/>
      <c r="D86" s="671" t="s">
        <v>228</v>
      </c>
      <c r="E86" s="161"/>
      <c r="F86" s="162"/>
      <c r="G86" s="241"/>
      <c r="H86" s="241"/>
      <c r="I86" s="241"/>
      <c r="J86" s="241"/>
      <c r="K86" s="241"/>
      <c r="L86" s="241"/>
      <c r="M86" s="241"/>
      <c r="N86" s="241"/>
      <c r="O86" s="241"/>
      <c r="P86" s="241"/>
      <c r="Q86" s="241"/>
      <c r="R86" s="241"/>
      <c r="S86" s="241"/>
      <c r="T86" s="241"/>
      <c r="U86" s="241"/>
      <c r="V86" s="241"/>
      <c r="W86" s="241"/>
      <c r="X86" s="241"/>
      <c r="Y86" s="241"/>
      <c r="Z86" s="241"/>
      <c r="AA86" s="241"/>
      <c r="AB86" s="241"/>
      <c r="AC86" s="241"/>
      <c r="AD86" s="241"/>
      <c r="AE86" s="311"/>
      <c r="AF86" s="166"/>
      <c r="AG86" s="90"/>
    </row>
    <row r="87" spans="2:33" x14ac:dyDescent="0.2">
      <c r="B87" s="86"/>
      <c r="C87" s="183"/>
      <c r="D87" s="161"/>
      <c r="E87" s="161"/>
      <c r="F87" s="162"/>
      <c r="G87" s="241"/>
      <c r="H87" s="241"/>
      <c r="I87" s="241"/>
      <c r="J87" s="241"/>
      <c r="K87" s="241"/>
      <c r="L87" s="241"/>
      <c r="M87" s="241"/>
      <c r="N87" s="241"/>
      <c r="O87" s="241"/>
      <c r="P87" s="241"/>
      <c r="Q87" s="241"/>
      <c r="R87" s="241"/>
      <c r="S87" s="241"/>
      <c r="T87" s="241"/>
      <c r="U87" s="241"/>
      <c r="V87" s="241"/>
      <c r="W87" s="241"/>
      <c r="X87" s="241"/>
      <c r="Y87" s="241"/>
      <c r="Z87" s="241"/>
      <c r="AA87" s="241"/>
      <c r="AB87" s="241"/>
      <c r="AC87" s="241"/>
      <c r="AD87" s="241"/>
      <c r="AE87" s="311"/>
      <c r="AF87" s="166"/>
      <c r="AG87" s="90"/>
    </row>
    <row r="88" spans="2:33" x14ac:dyDescent="0.2">
      <c r="B88" s="86"/>
      <c r="C88" s="183"/>
      <c r="D88" s="175" t="s">
        <v>140</v>
      </c>
      <c r="E88" s="175"/>
      <c r="F88" s="162"/>
      <c r="G88" s="241"/>
      <c r="H88" s="241"/>
      <c r="I88" s="241"/>
      <c r="J88" s="241"/>
      <c r="K88" s="241"/>
      <c r="L88" s="241"/>
      <c r="M88" s="241"/>
      <c r="N88" s="241"/>
      <c r="O88" s="241"/>
      <c r="P88" s="241"/>
      <c r="Q88" s="241"/>
      <c r="R88" s="241"/>
      <c r="S88" s="241"/>
      <c r="T88" s="241"/>
      <c r="U88" s="241"/>
      <c r="V88" s="241"/>
      <c r="W88" s="241"/>
      <c r="X88" s="241"/>
      <c r="Y88" s="241"/>
      <c r="Z88" s="241"/>
      <c r="AA88" s="241"/>
      <c r="AB88" s="241"/>
      <c r="AC88" s="241"/>
      <c r="AD88" s="241"/>
      <c r="AE88" s="311"/>
      <c r="AF88" s="166"/>
      <c r="AG88" s="90"/>
    </row>
    <row r="89" spans="2:33" x14ac:dyDescent="0.2">
      <c r="B89" s="86"/>
      <c r="C89" s="183"/>
      <c r="D89" s="161" t="s">
        <v>2</v>
      </c>
      <c r="E89" s="161"/>
      <c r="F89" s="162"/>
      <c r="G89" s="605">
        <f>'1'!G249</f>
        <v>0</v>
      </c>
      <c r="H89" s="605">
        <f>'2'!G249</f>
        <v>0</v>
      </c>
      <c r="I89" s="605">
        <f>'3'!G249</f>
        <v>0</v>
      </c>
      <c r="J89" s="605">
        <f>'4'!G249</f>
        <v>0</v>
      </c>
      <c r="K89" s="605">
        <f>'5'!G249</f>
        <v>0</v>
      </c>
      <c r="L89" s="605">
        <f>'6'!G249</f>
        <v>0</v>
      </c>
      <c r="M89" s="605">
        <f>'7'!G249</f>
        <v>0</v>
      </c>
      <c r="N89" s="605">
        <f>'8'!G249</f>
        <v>0</v>
      </c>
      <c r="O89" s="605">
        <f>'9'!G249</f>
        <v>0</v>
      </c>
      <c r="P89" s="605">
        <f>'10'!G249</f>
        <v>0</v>
      </c>
      <c r="Q89" s="605">
        <f>'11'!G249</f>
        <v>0</v>
      </c>
      <c r="R89" s="605">
        <f>'12'!G249</f>
        <v>0</v>
      </c>
      <c r="S89" s="605">
        <f>'13'!G249</f>
        <v>0</v>
      </c>
      <c r="T89" s="605">
        <f>'14'!G249</f>
        <v>0</v>
      </c>
      <c r="U89" s="605">
        <f>'15'!G249</f>
        <v>0</v>
      </c>
      <c r="V89" s="605">
        <f>'16'!G249</f>
        <v>0</v>
      </c>
      <c r="W89" s="605">
        <f>'17'!G249</f>
        <v>0</v>
      </c>
      <c r="X89" s="605">
        <f>'18'!G249</f>
        <v>0</v>
      </c>
      <c r="Y89" s="605">
        <f>'19'!G249</f>
        <v>0</v>
      </c>
      <c r="Z89" s="605">
        <f>'20'!G249</f>
        <v>0</v>
      </c>
      <c r="AA89" s="605">
        <f>'21'!G249</f>
        <v>0</v>
      </c>
      <c r="AB89" s="605">
        <f>'22'!G249</f>
        <v>0</v>
      </c>
      <c r="AC89" s="605">
        <f>'23'!G249</f>
        <v>0</v>
      </c>
      <c r="AD89" s="605">
        <f>'24'!G249</f>
        <v>0</v>
      </c>
      <c r="AE89" s="605">
        <f>'25'!G249</f>
        <v>0</v>
      </c>
      <c r="AF89" s="166"/>
      <c r="AG89" s="90"/>
    </row>
    <row r="90" spans="2:33" x14ac:dyDescent="0.2">
      <c r="B90" s="86"/>
      <c r="C90" s="181"/>
      <c r="D90" s="161" t="s">
        <v>152</v>
      </c>
      <c r="E90" s="161"/>
      <c r="F90" s="184"/>
      <c r="G90" s="605">
        <f>'1'!G250</f>
        <v>0</v>
      </c>
      <c r="H90" s="605">
        <f>'2'!G250</f>
        <v>0</v>
      </c>
      <c r="I90" s="605">
        <f>'3'!G250</f>
        <v>0</v>
      </c>
      <c r="J90" s="605">
        <f>'4'!G250</f>
        <v>0</v>
      </c>
      <c r="K90" s="605">
        <f>'5'!G250</f>
        <v>0</v>
      </c>
      <c r="L90" s="605">
        <f>'6'!G250</f>
        <v>0</v>
      </c>
      <c r="M90" s="605">
        <f>'7'!G250</f>
        <v>0</v>
      </c>
      <c r="N90" s="605">
        <f>'8'!G250</f>
        <v>0</v>
      </c>
      <c r="O90" s="605">
        <f>'9'!G250</f>
        <v>0</v>
      </c>
      <c r="P90" s="605">
        <f>'10'!G250</f>
        <v>0</v>
      </c>
      <c r="Q90" s="605">
        <f>'11'!G250</f>
        <v>0</v>
      </c>
      <c r="R90" s="605">
        <f>'12'!G250</f>
        <v>0</v>
      </c>
      <c r="S90" s="605">
        <f>'13'!G250</f>
        <v>0</v>
      </c>
      <c r="T90" s="605">
        <f>'14'!G250</f>
        <v>0</v>
      </c>
      <c r="U90" s="605">
        <f>'15'!G250</f>
        <v>0</v>
      </c>
      <c r="V90" s="605">
        <f>'16'!G250</f>
        <v>0</v>
      </c>
      <c r="W90" s="605">
        <f>'17'!G250</f>
        <v>0</v>
      </c>
      <c r="X90" s="605">
        <f>'18'!G250</f>
        <v>0</v>
      </c>
      <c r="Y90" s="605">
        <f>'19'!G250</f>
        <v>0</v>
      </c>
      <c r="Z90" s="605">
        <f>'20'!G250</f>
        <v>0</v>
      </c>
      <c r="AA90" s="605">
        <f>'21'!G250</f>
        <v>0</v>
      </c>
      <c r="AB90" s="605">
        <f>'22'!G250</f>
        <v>0</v>
      </c>
      <c r="AC90" s="605">
        <f>'23'!G250</f>
        <v>0</v>
      </c>
      <c r="AD90" s="605">
        <f>'24'!G250</f>
        <v>0</v>
      </c>
      <c r="AE90" s="605">
        <f>'25'!G250</f>
        <v>0</v>
      </c>
      <c r="AF90" s="166"/>
      <c r="AG90" s="90"/>
    </row>
    <row r="91" spans="2:33" x14ac:dyDescent="0.2">
      <c r="B91" s="86"/>
      <c r="C91" s="181"/>
      <c r="D91" s="161" t="s">
        <v>0</v>
      </c>
      <c r="E91" s="161"/>
      <c r="F91" s="184"/>
      <c r="G91" s="605">
        <f>'1'!G251</f>
        <v>0</v>
      </c>
      <c r="H91" s="605">
        <f>'2'!G251</f>
        <v>0</v>
      </c>
      <c r="I91" s="605">
        <f>'3'!G251</f>
        <v>0</v>
      </c>
      <c r="J91" s="605">
        <f>'4'!G251</f>
        <v>0</v>
      </c>
      <c r="K91" s="605">
        <f>'5'!G251</f>
        <v>0</v>
      </c>
      <c r="L91" s="605">
        <f>'6'!G251</f>
        <v>0</v>
      </c>
      <c r="M91" s="605">
        <f>'7'!G251</f>
        <v>0</v>
      </c>
      <c r="N91" s="605">
        <f>'8'!G251</f>
        <v>0</v>
      </c>
      <c r="O91" s="605">
        <f>'9'!G251</f>
        <v>0</v>
      </c>
      <c r="P91" s="605">
        <f>'10'!G251</f>
        <v>0</v>
      </c>
      <c r="Q91" s="605">
        <f>'11'!G251</f>
        <v>0</v>
      </c>
      <c r="R91" s="605">
        <f>'12'!G251</f>
        <v>0</v>
      </c>
      <c r="S91" s="605">
        <f>'13'!G251</f>
        <v>0</v>
      </c>
      <c r="T91" s="605">
        <f>'14'!G251</f>
        <v>0</v>
      </c>
      <c r="U91" s="605">
        <f>'15'!G251</f>
        <v>0</v>
      </c>
      <c r="V91" s="605">
        <f>'16'!G251</f>
        <v>0</v>
      </c>
      <c r="W91" s="605">
        <f>'17'!G251</f>
        <v>0</v>
      </c>
      <c r="X91" s="605">
        <f>'18'!G251</f>
        <v>0</v>
      </c>
      <c r="Y91" s="605">
        <f>'19'!G251</f>
        <v>0</v>
      </c>
      <c r="Z91" s="605">
        <f>'20'!G251</f>
        <v>0</v>
      </c>
      <c r="AA91" s="605">
        <f>'21'!G251</f>
        <v>0</v>
      </c>
      <c r="AB91" s="605">
        <f>'22'!G251</f>
        <v>0</v>
      </c>
      <c r="AC91" s="605">
        <f>'23'!G251</f>
        <v>0</v>
      </c>
      <c r="AD91" s="605">
        <f>'24'!G251</f>
        <v>0</v>
      </c>
      <c r="AE91" s="605">
        <f>'25'!G251</f>
        <v>0</v>
      </c>
      <c r="AF91" s="166"/>
      <c r="AG91" s="90"/>
    </row>
    <row r="92" spans="2:33" x14ac:dyDescent="0.2">
      <c r="B92" s="86"/>
      <c r="C92" s="183"/>
      <c r="D92" s="175"/>
      <c r="E92" s="175"/>
      <c r="F92" s="162"/>
      <c r="G92" s="523">
        <f t="shared" ref="G92:AE92" si="9">SUM(G89:G91)</f>
        <v>0</v>
      </c>
      <c r="H92" s="523">
        <f t="shared" si="9"/>
        <v>0</v>
      </c>
      <c r="I92" s="523">
        <f t="shared" si="9"/>
        <v>0</v>
      </c>
      <c r="J92" s="523">
        <f t="shared" si="9"/>
        <v>0</v>
      </c>
      <c r="K92" s="523">
        <f t="shared" si="9"/>
        <v>0</v>
      </c>
      <c r="L92" s="523">
        <f t="shared" si="9"/>
        <v>0</v>
      </c>
      <c r="M92" s="523">
        <f t="shared" si="9"/>
        <v>0</v>
      </c>
      <c r="N92" s="523">
        <f t="shared" si="9"/>
        <v>0</v>
      </c>
      <c r="O92" s="523">
        <f t="shared" si="9"/>
        <v>0</v>
      </c>
      <c r="P92" s="523">
        <f t="shared" si="9"/>
        <v>0</v>
      </c>
      <c r="Q92" s="523">
        <f t="shared" si="9"/>
        <v>0</v>
      </c>
      <c r="R92" s="523">
        <f t="shared" si="9"/>
        <v>0</v>
      </c>
      <c r="S92" s="523">
        <f t="shared" si="9"/>
        <v>0</v>
      </c>
      <c r="T92" s="523">
        <f t="shared" si="9"/>
        <v>0</v>
      </c>
      <c r="U92" s="523">
        <f t="shared" si="9"/>
        <v>0</v>
      </c>
      <c r="V92" s="523">
        <f t="shared" si="9"/>
        <v>0</v>
      </c>
      <c r="W92" s="523">
        <f t="shared" si="9"/>
        <v>0</v>
      </c>
      <c r="X92" s="523">
        <f t="shared" si="9"/>
        <v>0</v>
      </c>
      <c r="Y92" s="523">
        <f t="shared" si="9"/>
        <v>0</v>
      </c>
      <c r="Z92" s="523">
        <f t="shared" si="9"/>
        <v>0</v>
      </c>
      <c r="AA92" s="523">
        <f t="shared" si="9"/>
        <v>0</v>
      </c>
      <c r="AB92" s="523">
        <f t="shared" si="9"/>
        <v>0</v>
      </c>
      <c r="AC92" s="523">
        <f t="shared" si="9"/>
        <v>0</v>
      </c>
      <c r="AD92" s="523">
        <f t="shared" si="9"/>
        <v>0</v>
      </c>
      <c r="AE92" s="523">
        <f t="shared" si="9"/>
        <v>0</v>
      </c>
      <c r="AF92" s="166"/>
      <c r="AG92" s="90"/>
    </row>
    <row r="93" spans="2:33" x14ac:dyDescent="0.2">
      <c r="B93" s="86"/>
      <c r="C93" s="260"/>
      <c r="D93" s="175" t="s">
        <v>141</v>
      </c>
      <c r="E93" s="175"/>
      <c r="F93" s="184"/>
      <c r="G93" s="259"/>
      <c r="H93" s="259"/>
      <c r="I93" s="259"/>
      <c r="J93" s="259"/>
      <c r="K93" s="259"/>
      <c r="L93" s="259"/>
      <c r="M93" s="259"/>
      <c r="N93" s="259"/>
      <c r="O93" s="259"/>
      <c r="P93" s="259"/>
      <c r="Q93" s="259"/>
      <c r="R93" s="259"/>
      <c r="S93" s="259"/>
      <c r="T93" s="259"/>
      <c r="U93" s="259"/>
      <c r="V93" s="259"/>
      <c r="W93" s="259"/>
      <c r="X93" s="259"/>
      <c r="Y93" s="259"/>
      <c r="Z93" s="259"/>
      <c r="AA93" s="259"/>
      <c r="AB93" s="259"/>
      <c r="AC93" s="259"/>
      <c r="AD93" s="259"/>
      <c r="AE93" s="259"/>
      <c r="AF93" s="166"/>
      <c r="AG93" s="90"/>
    </row>
    <row r="94" spans="2:33" x14ac:dyDescent="0.2">
      <c r="B94" s="86"/>
      <c r="C94" s="160"/>
      <c r="D94" s="238" t="s">
        <v>101</v>
      </c>
      <c r="E94" s="238"/>
      <c r="F94" s="162"/>
      <c r="G94" s="605">
        <f>'1'!G254</f>
        <v>0</v>
      </c>
      <c r="H94" s="605">
        <f>'2'!G254</f>
        <v>0</v>
      </c>
      <c r="I94" s="605">
        <f>'3'!G254</f>
        <v>0</v>
      </c>
      <c r="J94" s="605">
        <f>'4'!G254</f>
        <v>0</v>
      </c>
      <c r="K94" s="605">
        <f>'5'!G254</f>
        <v>0</v>
      </c>
      <c r="L94" s="605">
        <f>'6'!G254</f>
        <v>0</v>
      </c>
      <c r="M94" s="605">
        <f>'7'!G254</f>
        <v>0</v>
      </c>
      <c r="N94" s="605">
        <f>'8'!G254</f>
        <v>0</v>
      </c>
      <c r="O94" s="605">
        <f>'9'!G254</f>
        <v>0</v>
      </c>
      <c r="P94" s="605">
        <f>'10'!G254</f>
        <v>0</v>
      </c>
      <c r="Q94" s="605">
        <f>'11'!G254</f>
        <v>0</v>
      </c>
      <c r="R94" s="605">
        <f>'12'!G254</f>
        <v>0</v>
      </c>
      <c r="S94" s="605">
        <f>'13'!G254</f>
        <v>0</v>
      </c>
      <c r="T94" s="605">
        <f>'14'!G254</f>
        <v>0</v>
      </c>
      <c r="U94" s="605">
        <f>'15'!G254</f>
        <v>0</v>
      </c>
      <c r="V94" s="605">
        <f>'16'!G254</f>
        <v>0</v>
      </c>
      <c r="W94" s="605">
        <f>'17'!G254</f>
        <v>0</v>
      </c>
      <c r="X94" s="605">
        <f>'18'!G254</f>
        <v>0</v>
      </c>
      <c r="Y94" s="605">
        <f>'19'!G254</f>
        <v>0</v>
      </c>
      <c r="Z94" s="605">
        <f>'20'!G254</f>
        <v>0</v>
      </c>
      <c r="AA94" s="605">
        <f>'21'!G254</f>
        <v>0</v>
      </c>
      <c r="AB94" s="605">
        <f>'22'!G254</f>
        <v>0</v>
      </c>
      <c r="AC94" s="605">
        <f>'23'!G254</f>
        <v>0</v>
      </c>
      <c r="AD94" s="605">
        <f>'24'!G254</f>
        <v>0</v>
      </c>
      <c r="AE94" s="605">
        <f>'25'!G254</f>
        <v>0</v>
      </c>
      <c r="AF94" s="166"/>
      <c r="AG94" s="90"/>
    </row>
    <row r="95" spans="2:33" x14ac:dyDescent="0.2">
      <c r="B95" s="86"/>
      <c r="C95" s="160"/>
      <c r="D95" s="161" t="s">
        <v>73</v>
      </c>
      <c r="E95" s="161"/>
      <c r="F95" s="162"/>
      <c r="G95" s="605">
        <f>'1'!G255</f>
        <v>0</v>
      </c>
      <c r="H95" s="605">
        <f>'2'!G255</f>
        <v>0</v>
      </c>
      <c r="I95" s="605">
        <f>'3'!G255</f>
        <v>0</v>
      </c>
      <c r="J95" s="605">
        <f>'4'!G255</f>
        <v>0</v>
      </c>
      <c r="K95" s="605">
        <f>'5'!G255</f>
        <v>0</v>
      </c>
      <c r="L95" s="605">
        <f>'6'!G255</f>
        <v>0</v>
      </c>
      <c r="M95" s="605">
        <f>'7'!G255</f>
        <v>0</v>
      </c>
      <c r="N95" s="605">
        <f>'8'!G255</f>
        <v>0</v>
      </c>
      <c r="O95" s="605">
        <f>'9'!G255</f>
        <v>0</v>
      </c>
      <c r="P95" s="605">
        <f>'10'!G255</f>
        <v>0</v>
      </c>
      <c r="Q95" s="605">
        <f>'11'!G255</f>
        <v>0</v>
      </c>
      <c r="R95" s="605">
        <f>'12'!G255</f>
        <v>0</v>
      </c>
      <c r="S95" s="605">
        <f>'13'!G255</f>
        <v>0</v>
      </c>
      <c r="T95" s="605">
        <f>'14'!G255</f>
        <v>0</v>
      </c>
      <c r="U95" s="605">
        <f>'15'!G255</f>
        <v>0</v>
      </c>
      <c r="V95" s="605">
        <f>'16'!G255</f>
        <v>0</v>
      </c>
      <c r="W95" s="605">
        <f>'17'!G255</f>
        <v>0</v>
      </c>
      <c r="X95" s="605">
        <f>'18'!G255</f>
        <v>0</v>
      </c>
      <c r="Y95" s="605">
        <f>'19'!G255</f>
        <v>0</v>
      </c>
      <c r="Z95" s="605">
        <f>'20'!G255</f>
        <v>0</v>
      </c>
      <c r="AA95" s="605">
        <f>'21'!G255</f>
        <v>0</v>
      </c>
      <c r="AB95" s="605">
        <f>'22'!G255</f>
        <v>0</v>
      </c>
      <c r="AC95" s="605">
        <f>'23'!G255</f>
        <v>0</v>
      </c>
      <c r="AD95" s="605">
        <f>'24'!G255</f>
        <v>0</v>
      </c>
      <c r="AE95" s="605">
        <f>'25'!G255</f>
        <v>0</v>
      </c>
      <c r="AF95" s="166"/>
      <c r="AG95" s="90"/>
    </row>
    <row r="96" spans="2:33" x14ac:dyDescent="0.2">
      <c r="B96" s="86"/>
      <c r="C96" s="160"/>
      <c r="D96" s="161" t="s">
        <v>74</v>
      </c>
      <c r="E96" s="161"/>
      <c r="F96" s="162"/>
      <c r="G96" s="605">
        <f>'1'!G256</f>
        <v>0</v>
      </c>
      <c r="H96" s="605">
        <f>'2'!G256</f>
        <v>0</v>
      </c>
      <c r="I96" s="605">
        <f>'3'!G256</f>
        <v>0</v>
      </c>
      <c r="J96" s="605">
        <f>'4'!G256</f>
        <v>0</v>
      </c>
      <c r="K96" s="605">
        <f>'5'!G256</f>
        <v>0</v>
      </c>
      <c r="L96" s="605">
        <f>'6'!G256</f>
        <v>0</v>
      </c>
      <c r="M96" s="605">
        <f>'7'!G256</f>
        <v>0</v>
      </c>
      <c r="N96" s="605">
        <f>'8'!G256</f>
        <v>0</v>
      </c>
      <c r="O96" s="605">
        <f>'9'!G256</f>
        <v>0</v>
      </c>
      <c r="P96" s="605">
        <f>'10'!G256</f>
        <v>0</v>
      </c>
      <c r="Q96" s="605">
        <f>'11'!G256</f>
        <v>0</v>
      </c>
      <c r="R96" s="605">
        <f>'12'!G256</f>
        <v>0</v>
      </c>
      <c r="S96" s="605">
        <f>'13'!G256</f>
        <v>0</v>
      </c>
      <c r="T96" s="605">
        <f>'14'!G256</f>
        <v>0</v>
      </c>
      <c r="U96" s="605">
        <f>'15'!G256</f>
        <v>0</v>
      </c>
      <c r="V96" s="605">
        <f>'16'!G256</f>
        <v>0</v>
      </c>
      <c r="W96" s="605">
        <f>'17'!G256</f>
        <v>0</v>
      </c>
      <c r="X96" s="605">
        <f>'18'!G256</f>
        <v>0</v>
      </c>
      <c r="Y96" s="605">
        <f>'19'!G256</f>
        <v>0</v>
      </c>
      <c r="Z96" s="605">
        <f>'20'!G256</f>
        <v>0</v>
      </c>
      <c r="AA96" s="605">
        <f>'21'!G256</f>
        <v>0</v>
      </c>
      <c r="AB96" s="605">
        <f>'22'!G256</f>
        <v>0</v>
      </c>
      <c r="AC96" s="605">
        <f>'23'!G256</f>
        <v>0</v>
      </c>
      <c r="AD96" s="605">
        <f>'24'!G256</f>
        <v>0</v>
      </c>
      <c r="AE96" s="605">
        <f>'25'!G256</f>
        <v>0</v>
      </c>
      <c r="AF96" s="166"/>
      <c r="AG96" s="90"/>
    </row>
    <row r="97" spans="2:33" x14ac:dyDescent="0.2">
      <c r="B97" s="86"/>
      <c r="C97" s="160"/>
      <c r="D97" s="161" t="s">
        <v>72</v>
      </c>
      <c r="E97" s="161"/>
      <c r="F97" s="162"/>
      <c r="G97" s="605">
        <f>'1'!G257</f>
        <v>0</v>
      </c>
      <c r="H97" s="605">
        <f>'2'!G257</f>
        <v>0</v>
      </c>
      <c r="I97" s="605">
        <f>'3'!G257</f>
        <v>0</v>
      </c>
      <c r="J97" s="605">
        <f>'4'!G257</f>
        <v>0</v>
      </c>
      <c r="K97" s="605">
        <f>'5'!G257</f>
        <v>0</v>
      </c>
      <c r="L97" s="605">
        <f>'6'!G257</f>
        <v>0</v>
      </c>
      <c r="M97" s="605">
        <f>'7'!G257</f>
        <v>0</v>
      </c>
      <c r="N97" s="605">
        <f>'8'!G257</f>
        <v>0</v>
      </c>
      <c r="O97" s="605">
        <f>'9'!G257</f>
        <v>0</v>
      </c>
      <c r="P97" s="605">
        <f>'10'!G257</f>
        <v>0</v>
      </c>
      <c r="Q97" s="605">
        <f>'11'!G257</f>
        <v>0</v>
      </c>
      <c r="R97" s="605">
        <f>'12'!G257</f>
        <v>0</v>
      </c>
      <c r="S97" s="605">
        <f>'13'!G257</f>
        <v>0</v>
      </c>
      <c r="T97" s="605">
        <f>'14'!G257</f>
        <v>0</v>
      </c>
      <c r="U97" s="605">
        <f>'15'!G257</f>
        <v>0</v>
      </c>
      <c r="V97" s="605">
        <f>'16'!G257</f>
        <v>0</v>
      </c>
      <c r="W97" s="605">
        <f>'17'!G257</f>
        <v>0</v>
      </c>
      <c r="X97" s="605">
        <f>'18'!G257</f>
        <v>0</v>
      </c>
      <c r="Y97" s="605">
        <f>'19'!G257</f>
        <v>0</v>
      </c>
      <c r="Z97" s="605">
        <f>'20'!G257</f>
        <v>0</v>
      </c>
      <c r="AA97" s="605">
        <f>'21'!G257</f>
        <v>0</v>
      </c>
      <c r="AB97" s="605">
        <f>'22'!G257</f>
        <v>0</v>
      </c>
      <c r="AC97" s="605">
        <f>'23'!G257</f>
        <v>0</v>
      </c>
      <c r="AD97" s="605">
        <f>'24'!G257</f>
        <v>0</v>
      </c>
      <c r="AE97" s="605">
        <f>'25'!G257</f>
        <v>0</v>
      </c>
      <c r="AF97" s="166"/>
      <c r="AG97" s="90"/>
    </row>
    <row r="98" spans="2:33" x14ac:dyDescent="0.2">
      <c r="B98" s="86"/>
      <c r="C98" s="160"/>
      <c r="D98" s="175"/>
      <c r="E98" s="175"/>
      <c r="F98" s="162"/>
      <c r="G98" s="523">
        <f t="shared" ref="G98:AE98" si="10">SUM(G94:G97)</f>
        <v>0</v>
      </c>
      <c r="H98" s="523">
        <f t="shared" si="10"/>
        <v>0</v>
      </c>
      <c r="I98" s="523">
        <f t="shared" si="10"/>
        <v>0</v>
      </c>
      <c r="J98" s="523">
        <f t="shared" si="10"/>
        <v>0</v>
      </c>
      <c r="K98" s="523">
        <f t="shared" si="10"/>
        <v>0</v>
      </c>
      <c r="L98" s="523">
        <f t="shared" si="10"/>
        <v>0</v>
      </c>
      <c r="M98" s="523">
        <f t="shared" si="10"/>
        <v>0</v>
      </c>
      <c r="N98" s="523">
        <f t="shared" si="10"/>
        <v>0</v>
      </c>
      <c r="O98" s="523">
        <f t="shared" si="10"/>
        <v>0</v>
      </c>
      <c r="P98" s="523">
        <f t="shared" si="10"/>
        <v>0</v>
      </c>
      <c r="Q98" s="523">
        <f t="shared" si="10"/>
        <v>0</v>
      </c>
      <c r="R98" s="523">
        <f t="shared" si="10"/>
        <v>0</v>
      </c>
      <c r="S98" s="523">
        <f t="shared" si="10"/>
        <v>0</v>
      </c>
      <c r="T98" s="523">
        <f t="shared" si="10"/>
        <v>0</v>
      </c>
      <c r="U98" s="523">
        <f t="shared" si="10"/>
        <v>0</v>
      </c>
      <c r="V98" s="523">
        <f t="shared" si="10"/>
        <v>0</v>
      </c>
      <c r="W98" s="523">
        <f t="shared" si="10"/>
        <v>0</v>
      </c>
      <c r="X98" s="523">
        <f t="shared" si="10"/>
        <v>0</v>
      </c>
      <c r="Y98" s="523">
        <f t="shared" si="10"/>
        <v>0</v>
      </c>
      <c r="Z98" s="523">
        <f t="shared" si="10"/>
        <v>0</v>
      </c>
      <c r="AA98" s="523">
        <f t="shared" si="10"/>
        <v>0</v>
      </c>
      <c r="AB98" s="523">
        <f t="shared" si="10"/>
        <v>0</v>
      </c>
      <c r="AC98" s="523">
        <f t="shared" si="10"/>
        <v>0</v>
      </c>
      <c r="AD98" s="523">
        <f t="shared" si="10"/>
        <v>0</v>
      </c>
      <c r="AE98" s="523">
        <f t="shared" si="10"/>
        <v>0</v>
      </c>
      <c r="AF98" s="166"/>
      <c r="AG98" s="90"/>
    </row>
    <row r="99" spans="2:33" x14ac:dyDescent="0.2">
      <c r="B99" s="86"/>
      <c r="C99" s="160"/>
      <c r="D99" s="178"/>
      <c r="E99" s="178"/>
      <c r="F99" s="206"/>
      <c r="G99" s="211"/>
      <c r="H99" s="211"/>
      <c r="I99" s="211"/>
      <c r="J99" s="211"/>
      <c r="K99" s="211"/>
      <c r="L99" s="211"/>
      <c r="M99" s="211"/>
      <c r="N99" s="211"/>
      <c r="O99" s="211"/>
      <c r="P99" s="211"/>
      <c r="Q99" s="211"/>
      <c r="R99" s="211"/>
      <c r="S99" s="211"/>
      <c r="T99" s="211"/>
      <c r="U99" s="211"/>
      <c r="V99" s="211"/>
      <c r="W99" s="211"/>
      <c r="X99" s="211"/>
      <c r="Y99" s="211"/>
      <c r="Z99" s="211"/>
      <c r="AA99" s="211"/>
      <c r="AB99" s="211"/>
      <c r="AC99" s="211"/>
      <c r="AD99" s="211"/>
      <c r="AE99" s="211"/>
      <c r="AF99" s="166"/>
      <c r="AG99" s="90"/>
    </row>
    <row r="100" spans="2:33" x14ac:dyDescent="0.2">
      <c r="B100" s="86"/>
      <c r="C100" s="181"/>
      <c r="D100" s="175" t="s">
        <v>139</v>
      </c>
      <c r="E100" s="175"/>
      <c r="F100" s="206"/>
      <c r="G100" s="523">
        <f t="shared" ref="G100:AE100" si="11">G92-G98</f>
        <v>0</v>
      </c>
      <c r="H100" s="523">
        <f t="shared" si="11"/>
        <v>0</v>
      </c>
      <c r="I100" s="523">
        <f t="shared" si="11"/>
        <v>0</v>
      </c>
      <c r="J100" s="523">
        <f t="shared" si="11"/>
        <v>0</v>
      </c>
      <c r="K100" s="523">
        <f t="shared" si="11"/>
        <v>0</v>
      </c>
      <c r="L100" s="523">
        <f t="shared" si="11"/>
        <v>0</v>
      </c>
      <c r="M100" s="523">
        <f t="shared" si="11"/>
        <v>0</v>
      </c>
      <c r="N100" s="523">
        <f t="shared" si="11"/>
        <v>0</v>
      </c>
      <c r="O100" s="523">
        <f t="shared" si="11"/>
        <v>0</v>
      </c>
      <c r="P100" s="523">
        <f t="shared" si="11"/>
        <v>0</v>
      </c>
      <c r="Q100" s="523">
        <f t="shared" si="11"/>
        <v>0</v>
      </c>
      <c r="R100" s="523">
        <f t="shared" si="11"/>
        <v>0</v>
      </c>
      <c r="S100" s="523">
        <f t="shared" si="11"/>
        <v>0</v>
      </c>
      <c r="T100" s="523">
        <f t="shared" si="11"/>
        <v>0</v>
      </c>
      <c r="U100" s="523">
        <f t="shared" si="11"/>
        <v>0</v>
      </c>
      <c r="V100" s="523">
        <f t="shared" si="11"/>
        <v>0</v>
      </c>
      <c r="W100" s="523">
        <f t="shared" si="11"/>
        <v>0</v>
      </c>
      <c r="X100" s="523">
        <f t="shared" si="11"/>
        <v>0</v>
      </c>
      <c r="Y100" s="523">
        <f t="shared" si="11"/>
        <v>0</v>
      </c>
      <c r="Z100" s="523">
        <f t="shared" si="11"/>
        <v>0</v>
      </c>
      <c r="AA100" s="523">
        <f t="shared" si="11"/>
        <v>0</v>
      </c>
      <c r="AB100" s="523">
        <f t="shared" si="11"/>
        <v>0</v>
      </c>
      <c r="AC100" s="523">
        <f t="shared" si="11"/>
        <v>0</v>
      </c>
      <c r="AD100" s="523">
        <f t="shared" si="11"/>
        <v>0</v>
      </c>
      <c r="AE100" s="523">
        <f t="shared" si="11"/>
        <v>0</v>
      </c>
      <c r="AF100" s="166"/>
      <c r="AG100" s="90"/>
    </row>
    <row r="101" spans="2:33" x14ac:dyDescent="0.2">
      <c r="B101" s="86"/>
      <c r="C101" s="74"/>
      <c r="D101" s="72"/>
      <c r="E101" s="72"/>
      <c r="F101" s="75"/>
      <c r="G101" s="604"/>
      <c r="H101" s="604"/>
      <c r="I101" s="604"/>
      <c r="J101" s="604"/>
      <c r="K101" s="604"/>
      <c r="L101" s="604"/>
      <c r="M101" s="604"/>
      <c r="N101" s="604"/>
      <c r="O101" s="604"/>
      <c r="P101" s="604"/>
      <c r="Q101" s="604"/>
      <c r="R101" s="604"/>
      <c r="S101" s="604"/>
      <c r="T101" s="604"/>
      <c r="U101" s="604"/>
      <c r="V101" s="604"/>
      <c r="W101" s="604"/>
      <c r="X101" s="604"/>
      <c r="Y101" s="604"/>
      <c r="Z101" s="604"/>
      <c r="AA101" s="604"/>
      <c r="AB101" s="604"/>
      <c r="AC101" s="604"/>
      <c r="AD101" s="604"/>
      <c r="AE101" s="604"/>
      <c r="AG101" s="90"/>
    </row>
    <row r="102" spans="2:33" x14ac:dyDescent="0.2">
      <c r="B102" s="86"/>
      <c r="C102" s="87"/>
      <c r="D102" s="101"/>
      <c r="E102" s="101"/>
      <c r="F102" s="105"/>
      <c r="G102" s="142"/>
      <c r="H102" s="142"/>
      <c r="I102" s="142"/>
      <c r="J102" s="142"/>
      <c r="K102" s="142"/>
      <c r="L102" s="142"/>
      <c r="M102" s="142"/>
      <c r="N102" s="142"/>
      <c r="O102" s="142"/>
      <c r="P102" s="142"/>
      <c r="Q102" s="142"/>
      <c r="R102" s="142"/>
      <c r="S102" s="142"/>
      <c r="T102" s="142"/>
      <c r="U102" s="142"/>
      <c r="V102" s="142"/>
      <c r="W102" s="142"/>
      <c r="X102" s="142"/>
      <c r="Y102" s="142"/>
      <c r="Z102" s="142"/>
      <c r="AA102" s="142"/>
      <c r="AB102" s="142"/>
      <c r="AC102" s="142"/>
      <c r="AD102" s="142"/>
      <c r="AE102" s="142"/>
      <c r="AF102" s="87"/>
      <c r="AG102" s="90"/>
    </row>
    <row r="103" spans="2:33" x14ac:dyDescent="0.2">
      <c r="B103" s="86"/>
      <c r="C103" s="156"/>
      <c r="D103" s="277"/>
      <c r="E103" s="277"/>
      <c r="F103" s="278"/>
      <c r="G103" s="280"/>
      <c r="H103" s="280"/>
      <c r="I103" s="280"/>
      <c r="J103" s="280"/>
      <c r="K103" s="280"/>
      <c r="L103" s="280"/>
      <c r="M103" s="280"/>
      <c r="N103" s="280"/>
      <c r="O103" s="280"/>
      <c r="P103" s="280"/>
      <c r="Q103" s="280"/>
      <c r="R103" s="280"/>
      <c r="S103" s="280"/>
      <c r="T103" s="280"/>
      <c r="U103" s="280"/>
      <c r="V103" s="280"/>
      <c r="W103" s="280"/>
      <c r="X103" s="280"/>
      <c r="Y103" s="280"/>
      <c r="Z103" s="280"/>
      <c r="AA103" s="280"/>
      <c r="AB103" s="280"/>
      <c r="AC103" s="280"/>
      <c r="AD103" s="280"/>
      <c r="AE103" s="280"/>
      <c r="AF103" s="281"/>
      <c r="AG103" s="90"/>
    </row>
    <row r="104" spans="2:33" x14ac:dyDescent="0.2">
      <c r="B104" s="86"/>
      <c r="C104" s="160"/>
      <c r="D104" s="671" t="s">
        <v>102</v>
      </c>
      <c r="E104" s="175"/>
      <c r="F104" s="206"/>
      <c r="G104" s="203"/>
      <c r="H104" s="203"/>
      <c r="I104" s="203"/>
      <c r="J104" s="203"/>
      <c r="K104" s="203"/>
      <c r="L104" s="203"/>
      <c r="M104" s="203"/>
      <c r="N104" s="203"/>
      <c r="O104" s="203"/>
      <c r="P104" s="203"/>
      <c r="Q104" s="203"/>
      <c r="R104" s="203"/>
      <c r="S104" s="203"/>
      <c r="T104" s="203"/>
      <c r="U104" s="203"/>
      <c r="V104" s="203"/>
      <c r="W104" s="203"/>
      <c r="X104" s="203"/>
      <c r="Y104" s="203"/>
      <c r="Z104" s="203"/>
      <c r="AA104" s="203"/>
      <c r="AB104" s="203"/>
      <c r="AC104" s="203"/>
      <c r="AD104" s="203"/>
      <c r="AE104" s="203"/>
      <c r="AF104" s="208"/>
      <c r="AG104" s="90"/>
    </row>
    <row r="105" spans="2:33" x14ac:dyDescent="0.2">
      <c r="B105" s="86"/>
      <c r="C105" s="160"/>
      <c r="D105" s="178"/>
      <c r="E105" s="178"/>
      <c r="F105" s="206"/>
      <c r="G105" s="203"/>
      <c r="H105" s="203"/>
      <c r="I105" s="203"/>
      <c r="J105" s="203"/>
      <c r="K105" s="203"/>
      <c r="L105" s="203"/>
      <c r="M105" s="203"/>
      <c r="N105" s="203"/>
      <c r="O105" s="203"/>
      <c r="P105" s="203"/>
      <c r="Q105" s="203"/>
      <c r="R105" s="203"/>
      <c r="S105" s="203"/>
      <c r="T105" s="203"/>
      <c r="U105" s="203"/>
      <c r="V105" s="203"/>
      <c r="W105" s="203"/>
      <c r="X105" s="203"/>
      <c r="Y105" s="203"/>
      <c r="Z105" s="203"/>
      <c r="AA105" s="203"/>
      <c r="AB105" s="203"/>
      <c r="AC105" s="203"/>
      <c r="AD105" s="203"/>
      <c r="AE105" s="203"/>
      <c r="AF105" s="208"/>
      <c r="AG105" s="90"/>
    </row>
    <row r="106" spans="2:33" x14ac:dyDescent="0.2">
      <c r="B106" s="86"/>
      <c r="C106" s="160"/>
      <c r="D106" s="161" t="s">
        <v>103</v>
      </c>
      <c r="E106" s="161"/>
      <c r="F106" s="206"/>
      <c r="G106" s="605">
        <f>'1'!G266</f>
        <v>0</v>
      </c>
      <c r="H106" s="605">
        <f>'2'!G266</f>
        <v>0</v>
      </c>
      <c r="I106" s="605">
        <f>'3'!G266</f>
        <v>0</v>
      </c>
      <c r="J106" s="605">
        <f>'4'!G266</f>
        <v>0</v>
      </c>
      <c r="K106" s="605">
        <f>'5'!G266</f>
        <v>0</v>
      </c>
      <c r="L106" s="605">
        <f>'6'!G266</f>
        <v>0</v>
      </c>
      <c r="M106" s="605">
        <f>'7'!G266</f>
        <v>0</v>
      </c>
      <c r="N106" s="605">
        <f>'8'!G266</f>
        <v>0</v>
      </c>
      <c r="O106" s="605">
        <f>'9'!G266</f>
        <v>0</v>
      </c>
      <c r="P106" s="605">
        <f>'10'!G266</f>
        <v>0</v>
      </c>
      <c r="Q106" s="605">
        <f>'11'!G266</f>
        <v>0</v>
      </c>
      <c r="R106" s="605">
        <f>'12'!G266</f>
        <v>0</v>
      </c>
      <c r="S106" s="605">
        <f>'13'!G266</f>
        <v>0</v>
      </c>
      <c r="T106" s="605">
        <f>'14'!G266</f>
        <v>0</v>
      </c>
      <c r="U106" s="605">
        <f>'15'!G266</f>
        <v>0</v>
      </c>
      <c r="V106" s="605">
        <f>'16'!G266</f>
        <v>0</v>
      </c>
      <c r="W106" s="605">
        <f>'17'!G266</f>
        <v>0</v>
      </c>
      <c r="X106" s="605">
        <f>'18'!G266</f>
        <v>0</v>
      </c>
      <c r="Y106" s="605">
        <f>'19'!G266</f>
        <v>0</v>
      </c>
      <c r="Z106" s="605">
        <f>'20'!G266</f>
        <v>0</v>
      </c>
      <c r="AA106" s="605">
        <f>'21'!G266</f>
        <v>0</v>
      </c>
      <c r="AB106" s="605">
        <f>'22'!G266</f>
        <v>0</v>
      </c>
      <c r="AC106" s="605">
        <f>'23'!G266</f>
        <v>0</v>
      </c>
      <c r="AD106" s="605">
        <f>'24'!G266</f>
        <v>0</v>
      </c>
      <c r="AE106" s="605">
        <f>'25'!G266</f>
        <v>0</v>
      </c>
      <c r="AF106" s="208"/>
      <c r="AG106" s="90"/>
    </row>
    <row r="107" spans="2:33" x14ac:dyDescent="0.2">
      <c r="B107" s="86"/>
      <c r="C107" s="160"/>
      <c r="D107" s="161" t="s">
        <v>104</v>
      </c>
      <c r="E107" s="161"/>
      <c r="F107" s="206"/>
      <c r="G107" s="605">
        <f>'1'!G267</f>
        <v>0</v>
      </c>
      <c r="H107" s="605">
        <f>'2'!G267</f>
        <v>0</v>
      </c>
      <c r="I107" s="605">
        <f>'3'!G267</f>
        <v>0</v>
      </c>
      <c r="J107" s="605">
        <f>'4'!G267</f>
        <v>0</v>
      </c>
      <c r="K107" s="605">
        <f>'5'!G267</f>
        <v>0</v>
      </c>
      <c r="L107" s="605">
        <f>'6'!G267</f>
        <v>0</v>
      </c>
      <c r="M107" s="605">
        <f>'7'!G267</f>
        <v>0</v>
      </c>
      <c r="N107" s="605">
        <f>'8'!G267</f>
        <v>0</v>
      </c>
      <c r="O107" s="605">
        <f>'9'!G267</f>
        <v>0</v>
      </c>
      <c r="P107" s="605">
        <f>'10'!G267</f>
        <v>0</v>
      </c>
      <c r="Q107" s="605">
        <f>'11'!G267</f>
        <v>0</v>
      </c>
      <c r="R107" s="605">
        <f>'12'!G267</f>
        <v>0</v>
      </c>
      <c r="S107" s="605">
        <f>'13'!G267</f>
        <v>0</v>
      </c>
      <c r="T107" s="605">
        <f>'14'!G267</f>
        <v>0</v>
      </c>
      <c r="U107" s="605">
        <f>'15'!G267</f>
        <v>0</v>
      </c>
      <c r="V107" s="605">
        <f>'16'!G267</f>
        <v>0</v>
      </c>
      <c r="W107" s="605">
        <f>'17'!G267</f>
        <v>0</v>
      </c>
      <c r="X107" s="605">
        <f>'18'!G267</f>
        <v>0</v>
      </c>
      <c r="Y107" s="605">
        <f>'19'!G267</f>
        <v>0</v>
      </c>
      <c r="Z107" s="605">
        <f>'20'!G267</f>
        <v>0</v>
      </c>
      <c r="AA107" s="605">
        <f>'21'!G267</f>
        <v>0</v>
      </c>
      <c r="AB107" s="605">
        <f>'22'!G267</f>
        <v>0</v>
      </c>
      <c r="AC107" s="605">
        <f>'23'!G267</f>
        <v>0</v>
      </c>
      <c r="AD107" s="605">
        <f>'24'!G267</f>
        <v>0</v>
      </c>
      <c r="AE107" s="605">
        <f>'25'!G267</f>
        <v>0</v>
      </c>
      <c r="AF107" s="208"/>
      <c r="AG107" s="90"/>
    </row>
    <row r="108" spans="2:33" x14ac:dyDescent="0.2">
      <c r="B108" s="86"/>
      <c r="C108" s="160"/>
      <c r="D108" s="161"/>
      <c r="E108" s="161"/>
      <c r="F108" s="206"/>
      <c r="G108" s="203"/>
      <c r="H108" s="203"/>
      <c r="I108" s="203"/>
      <c r="J108" s="203"/>
      <c r="K108" s="203"/>
      <c r="L108" s="203"/>
      <c r="M108" s="203"/>
      <c r="N108" s="203"/>
      <c r="O108" s="203"/>
      <c r="P108" s="203"/>
      <c r="Q108" s="203"/>
      <c r="R108" s="203"/>
      <c r="S108" s="203"/>
      <c r="T108" s="203"/>
      <c r="U108" s="203"/>
      <c r="V108" s="203"/>
      <c r="W108" s="203"/>
      <c r="X108" s="203"/>
      <c r="Y108" s="203"/>
      <c r="Z108" s="203"/>
      <c r="AA108" s="203"/>
      <c r="AB108" s="203"/>
      <c r="AC108" s="203"/>
      <c r="AD108" s="203"/>
      <c r="AE108" s="203"/>
      <c r="AF108" s="208"/>
      <c r="AG108" s="90"/>
    </row>
    <row r="109" spans="2:33" s="74" customFormat="1" x14ac:dyDescent="0.2">
      <c r="B109" s="102"/>
      <c r="C109" s="181"/>
      <c r="D109" s="175" t="s">
        <v>138</v>
      </c>
      <c r="E109" s="175"/>
      <c r="F109" s="184"/>
      <c r="G109" s="523">
        <f>G106-G107</f>
        <v>0</v>
      </c>
      <c r="H109" s="523">
        <f>H106-H107</f>
        <v>0</v>
      </c>
      <c r="I109" s="523">
        <f>I106-I107</f>
        <v>0</v>
      </c>
      <c r="J109" s="523">
        <f t="shared" ref="J109:AE109" si="12">J106-J107</f>
        <v>0</v>
      </c>
      <c r="K109" s="523">
        <f t="shared" si="12"/>
        <v>0</v>
      </c>
      <c r="L109" s="523">
        <f t="shared" si="12"/>
        <v>0</v>
      </c>
      <c r="M109" s="523">
        <f t="shared" si="12"/>
        <v>0</v>
      </c>
      <c r="N109" s="523">
        <f t="shared" si="12"/>
        <v>0</v>
      </c>
      <c r="O109" s="523">
        <f t="shared" si="12"/>
        <v>0</v>
      </c>
      <c r="P109" s="523">
        <f t="shared" si="12"/>
        <v>0</v>
      </c>
      <c r="Q109" s="523">
        <f t="shared" si="12"/>
        <v>0</v>
      </c>
      <c r="R109" s="523">
        <f t="shared" si="12"/>
        <v>0</v>
      </c>
      <c r="S109" s="523">
        <f t="shared" si="12"/>
        <v>0</v>
      </c>
      <c r="T109" s="523">
        <f t="shared" si="12"/>
        <v>0</v>
      </c>
      <c r="U109" s="523">
        <f t="shared" si="12"/>
        <v>0</v>
      </c>
      <c r="V109" s="523">
        <f t="shared" si="12"/>
        <v>0</v>
      </c>
      <c r="W109" s="523">
        <f t="shared" si="12"/>
        <v>0</v>
      </c>
      <c r="X109" s="523">
        <f t="shared" si="12"/>
        <v>0</v>
      </c>
      <c r="Y109" s="523">
        <f t="shared" si="12"/>
        <v>0</v>
      </c>
      <c r="Z109" s="523">
        <f t="shared" si="12"/>
        <v>0</v>
      </c>
      <c r="AA109" s="523">
        <f t="shared" si="12"/>
        <v>0</v>
      </c>
      <c r="AB109" s="523">
        <f t="shared" si="12"/>
        <v>0</v>
      </c>
      <c r="AC109" s="523">
        <f t="shared" si="12"/>
        <v>0</v>
      </c>
      <c r="AD109" s="523">
        <f t="shared" si="12"/>
        <v>0</v>
      </c>
      <c r="AE109" s="523">
        <f t="shared" si="12"/>
        <v>0</v>
      </c>
      <c r="AF109" s="261"/>
      <c r="AG109" s="103"/>
    </row>
    <row r="110" spans="2:33" x14ac:dyDescent="0.2">
      <c r="B110" s="86"/>
      <c r="C110" s="195"/>
      <c r="D110" s="196"/>
      <c r="E110" s="196"/>
      <c r="F110" s="263"/>
      <c r="G110" s="282"/>
      <c r="H110" s="282"/>
      <c r="I110" s="282"/>
      <c r="J110" s="282"/>
      <c r="K110" s="282"/>
      <c r="L110" s="282"/>
      <c r="M110" s="282"/>
      <c r="N110" s="282"/>
      <c r="O110" s="282"/>
      <c r="P110" s="282"/>
      <c r="Q110" s="282"/>
      <c r="R110" s="282"/>
      <c r="S110" s="282"/>
      <c r="T110" s="282"/>
      <c r="U110" s="282"/>
      <c r="V110" s="282"/>
      <c r="W110" s="282"/>
      <c r="X110" s="282"/>
      <c r="Y110" s="282"/>
      <c r="Z110" s="282"/>
      <c r="AA110" s="282"/>
      <c r="AB110" s="282"/>
      <c r="AC110" s="282"/>
      <c r="AD110" s="282"/>
      <c r="AE110" s="282"/>
      <c r="AF110" s="283"/>
      <c r="AG110" s="90"/>
    </row>
    <row r="111" spans="2:33" x14ac:dyDescent="0.2">
      <c r="B111" s="86"/>
      <c r="C111" s="87"/>
      <c r="D111" s="95"/>
      <c r="E111" s="95"/>
      <c r="F111" s="105"/>
      <c r="G111" s="142"/>
      <c r="H111" s="142"/>
      <c r="I111" s="142"/>
      <c r="J111" s="142"/>
      <c r="K111" s="142"/>
      <c r="L111" s="142"/>
      <c r="M111" s="142"/>
      <c r="N111" s="142"/>
      <c r="O111" s="142"/>
      <c r="P111" s="142"/>
      <c r="Q111" s="142"/>
      <c r="R111" s="142"/>
      <c r="S111" s="142"/>
      <c r="T111" s="142"/>
      <c r="U111" s="142"/>
      <c r="V111" s="142"/>
      <c r="W111" s="142"/>
      <c r="X111" s="142"/>
      <c r="Y111" s="142"/>
      <c r="Z111" s="142"/>
      <c r="AA111" s="142"/>
      <c r="AB111" s="142"/>
      <c r="AC111" s="142"/>
      <c r="AD111" s="142"/>
      <c r="AE111" s="142"/>
      <c r="AF111" s="142"/>
      <c r="AG111" s="90"/>
    </row>
    <row r="112" spans="2:33" x14ac:dyDescent="0.2">
      <c r="B112" s="86"/>
      <c r="C112" s="156"/>
      <c r="D112" s="277"/>
      <c r="E112" s="277"/>
      <c r="F112" s="278"/>
      <c r="G112" s="279"/>
      <c r="H112" s="279"/>
      <c r="I112" s="279"/>
      <c r="J112" s="279"/>
      <c r="K112" s="279"/>
      <c r="L112" s="279"/>
      <c r="M112" s="279"/>
      <c r="N112" s="279"/>
      <c r="O112" s="279"/>
      <c r="P112" s="279"/>
      <c r="Q112" s="279"/>
      <c r="R112" s="279"/>
      <c r="S112" s="279"/>
      <c r="T112" s="279"/>
      <c r="U112" s="279"/>
      <c r="V112" s="279"/>
      <c r="W112" s="279"/>
      <c r="X112" s="279"/>
      <c r="Y112" s="279"/>
      <c r="Z112" s="279"/>
      <c r="AA112" s="279"/>
      <c r="AB112" s="279"/>
      <c r="AC112" s="279"/>
      <c r="AD112" s="279"/>
      <c r="AE112" s="279"/>
      <c r="AF112" s="201"/>
      <c r="AG112" s="90"/>
    </row>
    <row r="113" spans="2:33" x14ac:dyDescent="0.2">
      <c r="B113" s="86"/>
      <c r="C113" s="181"/>
      <c r="D113" s="671" t="s">
        <v>142</v>
      </c>
      <c r="E113" s="175"/>
      <c r="F113" s="206"/>
      <c r="G113" s="523">
        <f>G100+G109</f>
        <v>0</v>
      </c>
      <c r="H113" s="523">
        <f>H100+H109</f>
        <v>0</v>
      </c>
      <c r="I113" s="523">
        <f>I100+I109</f>
        <v>0</v>
      </c>
      <c r="J113" s="523">
        <f t="shared" ref="J113:AE113" si="13">J100+J109</f>
        <v>0</v>
      </c>
      <c r="K113" s="523">
        <f>K100+K109</f>
        <v>0</v>
      </c>
      <c r="L113" s="523">
        <f t="shared" si="13"/>
        <v>0</v>
      </c>
      <c r="M113" s="523">
        <f t="shared" si="13"/>
        <v>0</v>
      </c>
      <c r="N113" s="523">
        <f t="shared" si="13"/>
        <v>0</v>
      </c>
      <c r="O113" s="523">
        <f t="shared" si="13"/>
        <v>0</v>
      </c>
      <c r="P113" s="523">
        <f t="shared" si="13"/>
        <v>0</v>
      </c>
      <c r="Q113" s="523">
        <f t="shared" si="13"/>
        <v>0</v>
      </c>
      <c r="R113" s="523">
        <f t="shared" si="13"/>
        <v>0</v>
      </c>
      <c r="S113" s="523">
        <f t="shared" si="13"/>
        <v>0</v>
      </c>
      <c r="T113" s="523">
        <f t="shared" si="13"/>
        <v>0</v>
      </c>
      <c r="U113" s="523">
        <f t="shared" si="13"/>
        <v>0</v>
      </c>
      <c r="V113" s="523">
        <f t="shared" si="13"/>
        <v>0</v>
      </c>
      <c r="W113" s="523">
        <f t="shared" si="13"/>
        <v>0</v>
      </c>
      <c r="X113" s="523">
        <f t="shared" si="13"/>
        <v>0</v>
      </c>
      <c r="Y113" s="523">
        <f t="shared" si="13"/>
        <v>0</v>
      </c>
      <c r="Z113" s="523">
        <f t="shared" si="13"/>
        <v>0</v>
      </c>
      <c r="AA113" s="523">
        <f t="shared" si="13"/>
        <v>0</v>
      </c>
      <c r="AB113" s="523">
        <f t="shared" si="13"/>
        <v>0</v>
      </c>
      <c r="AC113" s="523">
        <f t="shared" si="13"/>
        <v>0</v>
      </c>
      <c r="AD113" s="523">
        <f t="shared" si="13"/>
        <v>0</v>
      </c>
      <c r="AE113" s="523">
        <f t="shared" si="13"/>
        <v>0</v>
      </c>
      <c r="AF113" s="166"/>
      <c r="AG113" s="90"/>
    </row>
    <row r="114" spans="2:33" s="553" customFormat="1" x14ac:dyDescent="0.2">
      <c r="B114" s="627"/>
      <c r="C114" s="628"/>
      <c r="D114" s="554" t="s">
        <v>160</v>
      </c>
      <c r="E114" s="554"/>
      <c r="F114" s="624"/>
      <c r="G114" s="650" t="e">
        <f>G113/(G92+G106)</f>
        <v>#DIV/0!</v>
      </c>
      <c r="H114" s="650" t="e">
        <f>H113/(H92+H106)</f>
        <v>#DIV/0!</v>
      </c>
      <c r="I114" s="650" t="e">
        <f>I113/(I92+I106)</f>
        <v>#DIV/0!</v>
      </c>
      <c r="J114" s="650" t="e">
        <f t="shared" ref="J114:AE114" si="14">J113/(J92+J106)</f>
        <v>#DIV/0!</v>
      </c>
      <c r="K114" s="650" t="e">
        <f t="shared" si="14"/>
        <v>#DIV/0!</v>
      </c>
      <c r="L114" s="650" t="e">
        <f t="shared" si="14"/>
        <v>#DIV/0!</v>
      </c>
      <c r="M114" s="650" t="e">
        <f t="shared" si="14"/>
        <v>#DIV/0!</v>
      </c>
      <c r="N114" s="650" t="e">
        <f t="shared" si="14"/>
        <v>#DIV/0!</v>
      </c>
      <c r="O114" s="650" t="e">
        <f t="shared" si="14"/>
        <v>#DIV/0!</v>
      </c>
      <c r="P114" s="650" t="e">
        <f t="shared" si="14"/>
        <v>#DIV/0!</v>
      </c>
      <c r="Q114" s="650" t="e">
        <f t="shared" si="14"/>
        <v>#DIV/0!</v>
      </c>
      <c r="R114" s="650" t="e">
        <f t="shared" si="14"/>
        <v>#DIV/0!</v>
      </c>
      <c r="S114" s="650" t="e">
        <f t="shared" si="14"/>
        <v>#DIV/0!</v>
      </c>
      <c r="T114" s="650" t="e">
        <f t="shared" si="14"/>
        <v>#DIV/0!</v>
      </c>
      <c r="U114" s="650" t="e">
        <f t="shared" si="14"/>
        <v>#DIV/0!</v>
      </c>
      <c r="V114" s="650" t="e">
        <f t="shared" si="14"/>
        <v>#DIV/0!</v>
      </c>
      <c r="W114" s="650" t="e">
        <f t="shared" si="14"/>
        <v>#DIV/0!</v>
      </c>
      <c r="X114" s="650" t="e">
        <f t="shared" si="14"/>
        <v>#DIV/0!</v>
      </c>
      <c r="Y114" s="650" t="e">
        <f t="shared" si="14"/>
        <v>#DIV/0!</v>
      </c>
      <c r="Z114" s="650" t="e">
        <f t="shared" si="14"/>
        <v>#DIV/0!</v>
      </c>
      <c r="AA114" s="650" t="e">
        <f t="shared" si="14"/>
        <v>#DIV/0!</v>
      </c>
      <c r="AB114" s="650" t="e">
        <f t="shared" si="14"/>
        <v>#DIV/0!</v>
      </c>
      <c r="AC114" s="650" t="e">
        <f t="shared" si="14"/>
        <v>#DIV/0!</v>
      </c>
      <c r="AD114" s="650" t="e">
        <f t="shared" si="14"/>
        <v>#DIV/0!</v>
      </c>
      <c r="AE114" s="650" t="e">
        <f t="shared" si="14"/>
        <v>#DIV/0!</v>
      </c>
      <c r="AF114" s="630"/>
      <c r="AG114" s="625"/>
    </row>
    <row r="115" spans="2:33" x14ac:dyDescent="0.2">
      <c r="B115" s="86"/>
      <c r="C115" s="195"/>
      <c r="D115" s="262"/>
      <c r="E115" s="262"/>
      <c r="F115" s="263"/>
      <c r="G115" s="264"/>
      <c r="H115" s="264"/>
      <c r="I115" s="264"/>
      <c r="J115" s="264"/>
      <c r="K115" s="264"/>
      <c r="L115" s="264"/>
      <c r="M115" s="264"/>
      <c r="N115" s="264"/>
      <c r="O115" s="264"/>
      <c r="P115" s="264"/>
      <c r="Q115" s="264"/>
      <c r="R115" s="264"/>
      <c r="S115" s="264"/>
      <c r="T115" s="264"/>
      <c r="U115" s="264"/>
      <c r="V115" s="264"/>
      <c r="W115" s="264"/>
      <c r="X115" s="264"/>
      <c r="Y115" s="264"/>
      <c r="Z115" s="264"/>
      <c r="AA115" s="264"/>
      <c r="AB115" s="264"/>
      <c r="AC115" s="264"/>
      <c r="AD115" s="264"/>
      <c r="AE115" s="312"/>
      <c r="AF115" s="197"/>
      <c r="AG115" s="90"/>
    </row>
    <row r="116" spans="2:33" x14ac:dyDescent="0.2">
      <c r="B116" s="86"/>
      <c r="C116" s="87"/>
      <c r="D116" s="101"/>
      <c r="E116" s="101"/>
      <c r="F116" s="105"/>
      <c r="G116" s="141"/>
      <c r="H116" s="141"/>
      <c r="I116" s="141"/>
      <c r="J116" s="141"/>
      <c r="K116" s="141"/>
      <c r="L116" s="141"/>
      <c r="M116" s="141"/>
      <c r="N116" s="141"/>
      <c r="O116" s="141"/>
      <c r="P116" s="141"/>
      <c r="Q116" s="141"/>
      <c r="R116" s="141"/>
      <c r="S116" s="141"/>
      <c r="T116" s="141"/>
      <c r="U116" s="141"/>
      <c r="V116" s="141"/>
      <c r="W116" s="141"/>
      <c r="X116" s="141"/>
      <c r="Y116" s="141"/>
      <c r="Z116" s="141"/>
      <c r="AA116" s="141"/>
      <c r="AB116" s="141"/>
      <c r="AC116" s="141"/>
      <c r="AD116" s="141"/>
      <c r="AE116" s="141"/>
      <c r="AF116" s="87"/>
      <c r="AG116" s="90"/>
    </row>
    <row r="117" spans="2:33" x14ac:dyDescent="0.2">
      <c r="B117" s="111"/>
      <c r="C117" s="112"/>
      <c r="D117" s="123"/>
      <c r="E117" s="123"/>
      <c r="F117" s="112"/>
      <c r="G117" s="112"/>
      <c r="H117" s="112"/>
      <c r="I117" s="112"/>
      <c r="J117" s="112"/>
      <c r="K117" s="112"/>
      <c r="L117" s="112"/>
      <c r="M117" s="112"/>
      <c r="N117" s="112"/>
      <c r="O117" s="112"/>
      <c r="P117" s="112"/>
      <c r="Q117" s="112"/>
      <c r="R117" s="112"/>
      <c r="S117" s="112"/>
      <c r="T117" s="112"/>
      <c r="U117" s="112"/>
      <c r="V117" s="112"/>
      <c r="W117" s="112"/>
      <c r="X117" s="112"/>
      <c r="Y117" s="112"/>
      <c r="Z117" s="112"/>
      <c r="AA117" s="112"/>
      <c r="AB117" s="112"/>
      <c r="AC117" s="112"/>
      <c r="AD117" s="112"/>
      <c r="AE117" s="112"/>
      <c r="AF117" s="651" t="s">
        <v>186</v>
      </c>
      <c r="AG117" s="114"/>
    </row>
    <row r="118" spans="2:33" x14ac:dyDescent="0.2">
      <c r="D118" s="69"/>
      <c r="E118" s="69"/>
    </row>
    <row r="119" spans="2:33" x14ac:dyDescent="0.2">
      <c r="D119" s="69"/>
      <c r="E119" s="69"/>
    </row>
    <row r="120" spans="2:33" x14ac:dyDescent="0.2">
      <c r="D120" s="69"/>
      <c r="E120" s="69"/>
    </row>
    <row r="121" spans="2:33" x14ac:dyDescent="0.2">
      <c r="D121" s="69"/>
      <c r="E121" s="69"/>
    </row>
    <row r="122" spans="2:33" x14ac:dyDescent="0.2">
      <c r="D122" s="69"/>
      <c r="E122" s="69"/>
    </row>
    <row r="123" spans="2:33" x14ac:dyDescent="0.2">
      <c r="D123" s="69"/>
      <c r="E123" s="69"/>
    </row>
    <row r="124" spans="2:33" x14ac:dyDescent="0.2">
      <c r="D124" s="69"/>
      <c r="E124" s="69"/>
    </row>
    <row r="125" spans="2:33" x14ac:dyDescent="0.2">
      <c r="D125" s="69"/>
      <c r="E125" s="69"/>
    </row>
    <row r="126" spans="2:33" x14ac:dyDescent="0.2">
      <c r="D126" s="69"/>
      <c r="E126" s="69"/>
    </row>
    <row r="127" spans="2:33" x14ac:dyDescent="0.2">
      <c r="D127" s="69"/>
      <c r="E127" s="69"/>
    </row>
    <row r="128" spans="2:33" x14ac:dyDescent="0.2">
      <c r="D128" s="69"/>
      <c r="E128" s="69"/>
    </row>
  </sheetData>
  <sheetProtection algorithmName="SHA-512" hashValue="wjWaCLxrzjNmaFMJ6W5SympJ2b0mx6+D/2AgJ2C3peZrJf8dSGCbO2XCBJmq6xZKk1rGFha04IUmGnXK/nlzTQ==" saltValue="dJQKnnKVnJLIJhkaOW34tg==" spinCount="100000" sheet="1" objects="1" scenarios="1"/>
  <mergeCells count="3">
    <mergeCell ref="D53:E53"/>
    <mergeCell ref="D54:E54"/>
    <mergeCell ref="D55:E55"/>
  </mergeCells>
  <pageMargins left="0.74803149606299213" right="0.74803149606299213" top="0.98425196850393704" bottom="0.98425196850393704" header="0.51181102362204722" footer="0.51181102362204722"/>
  <pageSetup paperSize="9" scale="40" orientation="landscape" r:id="rId1"/>
  <headerFooter alignWithMargins="0">
    <oddFooter>&amp;L&amp;D&amp;Rpagina &amp;P</oddFooter>
  </headerFooter>
  <rowBreaks count="1" manualBreakCount="1">
    <brk id="75" min="1" max="32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6"/>
  <dimension ref="B1:P288"/>
  <sheetViews>
    <sheetView showGridLines="0" zoomScale="85" zoomScaleNormal="85" zoomScaleSheetLayoutView="85" workbookViewId="0">
      <pane ySplit="11" topLeftCell="A12" activePane="bottomLeft" state="frozen"/>
      <selection activeCell="B2" sqref="B2"/>
      <selection pane="bottomLeft" activeCell="G34" sqref="G34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" width="9" style="67" customWidth="1"/>
    <col min="17" max="27" width="9.140625" style="67"/>
    <col min="28" max="28" width="9.140625" style="67" customWidth="1"/>
    <col min="29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str">
        <f>IF(G13="","",G13)</f>
        <v>test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 t="s">
        <v>319</v>
      </c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 t="s">
        <v>271</v>
      </c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110</v>
      </c>
      <c r="H24" s="316">
        <f t="shared" ref="H24:L25" si="2">G24</f>
        <v>110</v>
      </c>
      <c r="I24" s="316">
        <f t="shared" si="2"/>
        <v>110</v>
      </c>
      <c r="J24" s="316">
        <f t="shared" si="2"/>
        <v>110</v>
      </c>
      <c r="K24" s="316">
        <f t="shared" si="2"/>
        <v>110</v>
      </c>
      <c r="L24" s="316">
        <f t="shared" si="2"/>
        <v>110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110</v>
      </c>
      <c r="H25" s="316">
        <f t="shared" si="2"/>
        <v>110</v>
      </c>
      <c r="I25" s="316">
        <f t="shared" si="2"/>
        <v>110</v>
      </c>
      <c r="J25" s="316">
        <f t="shared" si="2"/>
        <v>110</v>
      </c>
      <c r="K25" s="316">
        <f t="shared" si="2"/>
        <v>110</v>
      </c>
      <c r="L25" s="316">
        <f t="shared" si="2"/>
        <v>110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220</v>
      </c>
      <c r="H26" s="516">
        <f t="shared" si="3"/>
        <v>220</v>
      </c>
      <c r="I26" s="516">
        <f t="shared" si="3"/>
        <v>220</v>
      </c>
      <c r="J26" s="516">
        <f t="shared" si="3"/>
        <v>220</v>
      </c>
      <c r="K26" s="516">
        <f t="shared" si="3"/>
        <v>220</v>
      </c>
      <c r="L26" s="516">
        <f t="shared" si="3"/>
        <v>220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226</v>
      </c>
      <c r="H32" s="597">
        <f t="shared" si="9"/>
        <v>226</v>
      </c>
      <c r="I32" s="597">
        <f t="shared" si="9"/>
        <v>226</v>
      </c>
      <c r="J32" s="597">
        <f t="shared" si="9"/>
        <v>226</v>
      </c>
      <c r="K32" s="597">
        <f t="shared" si="9"/>
        <v>226</v>
      </c>
      <c r="L32" s="597">
        <f t="shared" ref="L32" si="10">FLOOR(L26*1.03,1)</f>
        <v>226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s">
        <v>70</v>
      </c>
      <c r="H34" s="315" t="str">
        <f t="shared" ref="H34:L34" si="11">+G34</f>
        <v>nee</v>
      </c>
      <c r="I34" s="315" t="str">
        <f t="shared" si="11"/>
        <v>nee</v>
      </c>
      <c r="J34" s="315" t="str">
        <f t="shared" si="11"/>
        <v>nee</v>
      </c>
      <c r="K34" s="315" t="str">
        <f t="shared" si="11"/>
        <v>nee</v>
      </c>
      <c r="L34" s="315" t="str">
        <f t="shared" si="11"/>
        <v>nee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s">
        <v>70</v>
      </c>
      <c r="H51" s="315" t="str">
        <f t="shared" ref="H51:L51" si="29">+G51</f>
        <v>nee</v>
      </c>
      <c r="I51" s="315" t="str">
        <f t="shared" si="29"/>
        <v>nee</v>
      </c>
      <c r="J51" s="315" t="str">
        <f t="shared" si="29"/>
        <v>nee</v>
      </c>
      <c r="K51" s="315" t="str">
        <f t="shared" si="29"/>
        <v>nee</v>
      </c>
      <c r="L51" s="315" t="str">
        <f t="shared" si="29"/>
        <v>nee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" si="30">SUM(G47:G48)</f>
        <v>0</v>
      </c>
      <c r="H52" s="517">
        <f t="shared" ref="H52:I52" si="31">SUM(H47:H48)</f>
        <v>0</v>
      </c>
      <c r="I52" s="517">
        <f t="shared" si="31"/>
        <v>0</v>
      </c>
      <c r="J52" s="517">
        <f t="shared" ref="J52:K52" si="32">SUM(J47:J48)</f>
        <v>0</v>
      </c>
      <c r="K52" s="517">
        <f t="shared" si="32"/>
        <v>0</v>
      </c>
      <c r="L52" s="517">
        <f t="shared" ref="L52" si="33">SUM(L47:L48)</f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4">G55</f>
        <v>0</v>
      </c>
      <c r="I55" s="316">
        <f t="shared" si="34"/>
        <v>0</v>
      </c>
      <c r="J55" s="316">
        <f t="shared" si="34"/>
        <v>0</v>
      </c>
      <c r="K55" s="316">
        <f t="shared" si="34"/>
        <v>0</v>
      </c>
      <c r="L55" s="316">
        <f t="shared" si="34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4"/>
        <v>0</v>
      </c>
      <c r="I56" s="316">
        <f t="shared" si="34"/>
        <v>0</v>
      </c>
      <c r="J56" s="316">
        <f t="shared" si="34"/>
        <v>0</v>
      </c>
      <c r="K56" s="316">
        <f t="shared" si="34"/>
        <v>0</v>
      </c>
      <c r="L56" s="316">
        <f t="shared" si="34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5">G55+G56</f>
        <v>0</v>
      </c>
      <c r="H57" s="516">
        <f t="shared" si="35"/>
        <v>0</v>
      </c>
      <c r="I57" s="516">
        <f t="shared" si="35"/>
        <v>0</v>
      </c>
      <c r="J57" s="516">
        <f t="shared" si="35"/>
        <v>0</v>
      </c>
      <c r="K57" s="516">
        <f t="shared" si="35"/>
        <v>0</v>
      </c>
      <c r="L57" s="516">
        <f t="shared" si="35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6">G58</f>
        <v>0</v>
      </c>
      <c r="I58" s="316">
        <f t="shared" si="36"/>
        <v>0</v>
      </c>
      <c r="J58" s="316">
        <f t="shared" si="36"/>
        <v>0</v>
      </c>
      <c r="K58" s="316">
        <f t="shared" si="36"/>
        <v>0</v>
      </c>
      <c r="L58" s="316">
        <f t="shared" si="36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6"/>
        <v>0</v>
      </c>
      <c r="I59" s="316">
        <f t="shared" si="36"/>
        <v>0</v>
      </c>
      <c r="J59" s="316">
        <f t="shared" si="36"/>
        <v>0</v>
      </c>
      <c r="K59" s="316">
        <f t="shared" si="36"/>
        <v>0</v>
      </c>
      <c r="L59" s="316">
        <f t="shared" si="36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7">($E$27*G58)+($E$28*G59)</f>
        <v>0</v>
      </c>
      <c r="H60" s="596">
        <f t="shared" si="37"/>
        <v>0</v>
      </c>
      <c r="I60" s="596">
        <f t="shared" si="37"/>
        <v>0</v>
      </c>
      <c r="J60" s="596">
        <f t="shared" si="37"/>
        <v>0</v>
      </c>
      <c r="K60" s="596">
        <f t="shared" si="37"/>
        <v>0</v>
      </c>
      <c r="L60" s="596">
        <f t="shared" ref="L60" si="38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9">ROUND(IF(G64&lt;(G57*0.8),G64,(0.8*G57)),0)</f>
        <v>0</v>
      </c>
      <c r="H61" s="517">
        <f t="shared" si="39"/>
        <v>0</v>
      </c>
      <c r="I61" s="517">
        <f>ROUND(IF(I64&lt;(I57*0.8),I64,(0.8*I57)),0)</f>
        <v>0</v>
      </c>
      <c r="J61" s="517">
        <f t="shared" si="39"/>
        <v>0</v>
      </c>
      <c r="K61" s="517">
        <f t="shared" si="39"/>
        <v>0</v>
      </c>
      <c r="L61" s="517">
        <f t="shared" ref="L61" si="40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s">
        <v>70</v>
      </c>
      <c r="H62" s="315" t="str">
        <f t="shared" ref="H62:L62" si="41">+G62</f>
        <v>nee</v>
      </c>
      <c r="I62" s="315" t="str">
        <f t="shared" si="41"/>
        <v>nee</v>
      </c>
      <c r="J62" s="315" t="str">
        <f t="shared" si="41"/>
        <v>nee</v>
      </c>
      <c r="K62" s="315" t="str">
        <f t="shared" si="41"/>
        <v>nee</v>
      </c>
      <c r="L62" s="315" t="str">
        <f t="shared" si="41"/>
        <v>nee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" si="42">SUM(G58:G59)</f>
        <v>0</v>
      </c>
      <c r="H63" s="517">
        <f t="shared" ref="H63:I63" si="43">SUM(H58:H59)</f>
        <v>0</v>
      </c>
      <c r="I63" s="517">
        <f t="shared" si="43"/>
        <v>0</v>
      </c>
      <c r="J63" s="517">
        <f t="shared" ref="J63:K63" si="44">SUM(J58:J59)</f>
        <v>0</v>
      </c>
      <c r="K63" s="517">
        <f t="shared" si="44"/>
        <v>0</v>
      </c>
      <c r="L63" s="517">
        <f t="shared" ref="L63" si="45">SUM(L58:L59)</f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6">G9</f>
        <v>2014</v>
      </c>
      <c r="H67" s="668">
        <f t="shared" si="46"/>
        <v>2015</v>
      </c>
      <c r="I67" s="668">
        <f t="shared" si="46"/>
        <v>2016</v>
      </c>
      <c r="J67" s="668">
        <f t="shared" si="46"/>
        <v>2017</v>
      </c>
      <c r="K67" s="668">
        <f t="shared" si="46"/>
        <v>2018</v>
      </c>
      <c r="L67" s="668">
        <f t="shared" ref="L67" si="47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9</v>
      </c>
      <c r="H69" s="517">
        <f>ROUND(((tabmat!$O$221*H24)+(tabmat!$O$222*H25)+(IF(tabmat!$O$224-(H26*tabmat!$O$225)&lt;0,0,(tabmat!$O$224-(H26*tabmat!$O$225))))+(tabmat!$O$223*H30)),0)</f>
        <v>9</v>
      </c>
      <c r="I69" s="517">
        <f>ROUND(((tabmat!$O$221*I24)+(tabmat!$O$222*I25)+(IF(tabmat!$O$224-(I26*tabmat!$O$225)&lt;0,0,(tabmat!$O$224-(I26*tabmat!$O$225))))+(tabmat!$O$223*I30)),0)</f>
        <v>9</v>
      </c>
      <c r="J69" s="517">
        <f>ROUND(((tabmat!$O$221*J24)+(tabmat!$O$222*J25)+(IF(tabmat!$O$224-(J26*tabmat!$O$225)&lt;0,0,(tabmat!$O$224-(J26*tabmat!$O$225))))+(tabmat!$O$223*J30)),0)</f>
        <v>9</v>
      </c>
      <c r="K69" s="517">
        <f>ROUND(((tabmat!$O$221*K24)+(tabmat!$O$222*K25)+(IF(tabmat!$O$224-(K26*tabmat!$O$225)&lt;0,0,(tabmat!$O$224-(K26*tabmat!$O$225))))+(tabmat!$O$223*K30)),0)</f>
        <v>9</v>
      </c>
      <c r="L69" s="517">
        <f>ROUND(((tabmat!$O$221*L24)+(tabmat!$O$222*L25)+(IF(tabmat!$O$224-(L26*tabmat!$O$225)&lt;0,0,(tabmat!$O$224-(L26*tabmat!$O$225))))+(tabmat!$O$223*L30)),0)</f>
        <v>9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8">SUM(G71:G72)</f>
        <v>0</v>
      </c>
      <c r="H70" s="517">
        <f t="shared" si="48"/>
        <v>0</v>
      </c>
      <c r="I70" s="517">
        <f t="shared" si="48"/>
        <v>0</v>
      </c>
      <c r="J70" s="517">
        <f t="shared" si="48"/>
        <v>0</v>
      </c>
      <c r="K70" s="517">
        <f t="shared" si="48"/>
        <v>0</v>
      </c>
      <c r="L70" s="517">
        <f t="shared" ref="L70" si="49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50">LOOKUP(G69,groepenleerlingennu,vloeroppervlaknu)</f>
        <v>1190</v>
      </c>
      <c r="H74" s="587">
        <f t="shared" si="50"/>
        <v>1190</v>
      </c>
      <c r="I74" s="587">
        <f t="shared" si="50"/>
        <v>1190</v>
      </c>
      <c r="J74" s="587">
        <f t="shared" si="50"/>
        <v>1190</v>
      </c>
      <c r="K74" s="587">
        <f t="shared" si="50"/>
        <v>1190</v>
      </c>
      <c r="L74" s="587">
        <f t="shared" ref="L74" si="51">LOOKUP(L69,groepenleerlingennu,vloeroppervlaknu)</f>
        <v>1190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2">SUM(G76:G77)</f>
        <v>0</v>
      </c>
      <c r="H75" s="517">
        <f t="shared" ref="H75:I75" si="53">SUM(H76:H77)</f>
        <v>0</v>
      </c>
      <c r="I75" s="517">
        <f t="shared" si="53"/>
        <v>0</v>
      </c>
      <c r="J75" s="517">
        <f t="shared" ref="J75:K75" si="54">SUM(J76:J77)</f>
        <v>0</v>
      </c>
      <c r="K75" s="517">
        <f t="shared" si="54"/>
        <v>0</v>
      </c>
      <c r="L75" s="517">
        <f t="shared" ref="L75" si="55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6">LOOKUP(G71,groepenleerlingennu,vloeroppervlaknu)</f>
        <v>0</v>
      </c>
      <c r="H76" s="598">
        <f t="shared" si="56"/>
        <v>0</v>
      </c>
      <c r="I76" s="598">
        <f t="shared" ref="I76:J76" si="57">LOOKUP(I71,groepenleerlingennu,vloeroppervlaknu)</f>
        <v>0</v>
      </c>
      <c r="J76" s="598">
        <f t="shared" si="57"/>
        <v>0</v>
      </c>
      <c r="K76" s="598">
        <f t="shared" ref="K76:L76" si="58">LOOKUP(K71,groepenleerlingennu,vloeroppervlaknu)</f>
        <v>0</v>
      </c>
      <c r="L76" s="598">
        <f t="shared" si="58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6"/>
        <v>0</v>
      </c>
      <c r="H77" s="598">
        <f t="shared" si="56"/>
        <v>0</v>
      </c>
      <c r="I77" s="598">
        <f t="shared" ref="I77:J77" si="59">LOOKUP(I72,groepenleerlingennu,vloeroppervlaknu)</f>
        <v>0</v>
      </c>
      <c r="J77" s="598">
        <f t="shared" si="59"/>
        <v>0</v>
      </c>
      <c r="K77" s="598">
        <f t="shared" ref="K77:L77" si="60">LOOKUP(K72,groepenleerlingennu,vloeroppervlaknu)</f>
        <v>0</v>
      </c>
      <c r="L77" s="598">
        <f t="shared" si="60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61">IF(G71=0,0,1)+IF(G72=0,0,1)</f>
        <v>0</v>
      </c>
      <c r="H79" s="110">
        <f t="shared" si="61"/>
        <v>0</v>
      </c>
      <c r="I79" s="110">
        <f t="shared" si="61"/>
        <v>0</v>
      </c>
      <c r="J79" s="110">
        <f t="shared" si="61"/>
        <v>0</v>
      </c>
      <c r="K79" s="110">
        <f t="shared" si="61"/>
        <v>0</v>
      </c>
      <c r="L79" s="110">
        <f t="shared" ref="L79" si="62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6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6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6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6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6" ht="15.75" x14ac:dyDescent="0.25">
      <c r="B85" s="86"/>
      <c r="C85" s="674" t="str">
        <f>IF(G13="","",G13)</f>
        <v>test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6" x14ac:dyDescent="0.2">
      <c r="B86" s="86"/>
      <c r="C86" s="87"/>
      <c r="D86" s="88"/>
      <c r="E86" s="88"/>
      <c r="F86" s="88"/>
      <c r="G86" s="664" t="str">
        <f t="shared" ref="G86:K86" si="63">G8</f>
        <v>2014/15</v>
      </c>
      <c r="H86" s="664" t="str">
        <f t="shared" si="63"/>
        <v>2015/16</v>
      </c>
      <c r="I86" s="664" t="str">
        <f t="shared" si="63"/>
        <v>2016/17</v>
      </c>
      <c r="J86" s="664" t="str">
        <f t="shared" si="63"/>
        <v>2017/18</v>
      </c>
      <c r="K86" s="664" t="str">
        <f t="shared" si="63"/>
        <v>2018/19</v>
      </c>
      <c r="L86" s="664" t="str">
        <f t="shared" ref="L86" si="64">L8</f>
        <v>2019/20</v>
      </c>
      <c r="M86" s="87"/>
      <c r="N86" s="90"/>
    </row>
    <row r="87" spans="2:16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6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6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6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6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6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382598.16100000002</v>
      </c>
      <c r="H92" s="519">
        <f>H24*(tabpers!L$30+tabpers!L$31*H18)</f>
        <v>385307.63700000005</v>
      </c>
      <c r="I92" s="519">
        <f>I24*(tabpers!M$30+tabpers!M$31*I18)</f>
        <v>385307.63700000005</v>
      </c>
      <c r="J92" s="519">
        <f>J24*(tabpers!N$30+tabpers!N$31*J18)</f>
        <v>385307.63700000005</v>
      </c>
      <c r="K92" s="519">
        <f>K24*(tabpers!O$30+tabpers!O$31*K18)</f>
        <v>385307.63700000005</v>
      </c>
      <c r="L92" s="519">
        <f>L24*(tabpers!P$30+tabpers!P$31*L18)</f>
        <v>385307.63700000005</v>
      </c>
      <c r="M92" s="204"/>
      <c r="N92" s="90"/>
      <c r="P92" s="383"/>
    </row>
    <row r="93" spans="2:16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266207.09500000003</v>
      </c>
      <c r="H93" s="519">
        <f>H25*(tabpers!L$32+tabpers!L$33*H18)</f>
        <v>268080.24099999998</v>
      </c>
      <c r="I93" s="519">
        <f>I25*(tabpers!M$32+tabpers!M$33*I18)</f>
        <v>268080.24099999998</v>
      </c>
      <c r="J93" s="519">
        <f>J25*(tabpers!N$32+tabpers!N$33*J18)</f>
        <v>268080.24099999998</v>
      </c>
      <c r="K93" s="519">
        <f>K25*(tabpers!O$32+tabpers!O$33*K18)</f>
        <v>268080.24099999998</v>
      </c>
      <c r="L93" s="519">
        <f>L25*(tabpers!P$32+tabpers!P$33*L18)</f>
        <v>268080.24099999998</v>
      </c>
      <c r="M93" s="204"/>
      <c r="N93" s="90"/>
    </row>
    <row r="94" spans="2:16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6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6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35757.179999999993</v>
      </c>
      <c r="H96" s="519">
        <f>IF(H26=0,0,IF(H26&lt;tabpers!L$42,tabpers!L27,tabpers!L28))</f>
        <v>35013.599999999991</v>
      </c>
      <c r="I96" s="519">
        <f>IF(I26=0,0,IF(I26&lt;tabpers!M$42,tabpers!M27,tabpers!M28))</f>
        <v>35013.599999999991</v>
      </c>
      <c r="J96" s="519">
        <f>IF(J26=0,0,IF(J26&lt;tabpers!N$42,tabpers!N27,tabpers!N28))</f>
        <v>35013.599999999991</v>
      </c>
      <c r="K96" s="519">
        <f>IF(K26=0,0,IF(K26&lt;tabpers!O$42,tabpers!O27,tabpers!O28))</f>
        <v>35013.599999999991</v>
      </c>
      <c r="L96" s="519">
        <f>IF(L26=0,0,IF(L26&lt;tabpers!P$42,tabpers!P27,tabpers!P28))</f>
        <v>35013.599999999991</v>
      </c>
      <c r="M96" s="208"/>
      <c r="N96" s="90"/>
    </row>
    <row r="97" spans="2:16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6" x14ac:dyDescent="0.2">
      <c r="B98" s="86"/>
      <c r="C98" s="183"/>
      <c r="D98" s="161" t="s">
        <v>192</v>
      </c>
      <c r="E98" s="161"/>
      <c r="F98" s="209"/>
      <c r="G98" s="519">
        <f t="shared" ref="G98:K98" si="65">IF(G46=0,0,ROUND(0.75*(SUM(G99:G100)-G97),2))</f>
        <v>0</v>
      </c>
      <c r="H98" s="519">
        <f t="shared" si="65"/>
        <v>0</v>
      </c>
      <c r="I98" s="519">
        <f t="shared" si="65"/>
        <v>0</v>
      </c>
      <c r="J98" s="519">
        <f t="shared" si="65"/>
        <v>0</v>
      </c>
      <c r="K98" s="519">
        <f t="shared" si="65"/>
        <v>0</v>
      </c>
      <c r="L98" s="519">
        <f t="shared" ref="L98" si="66">IF(L46=0,0,ROUND(0.75*(SUM(L99:L100)-L97),2))</f>
        <v>0</v>
      </c>
      <c r="M98" s="208"/>
      <c r="N98" s="90"/>
    </row>
    <row r="99" spans="2:16" ht="12.75" hidden="1" customHeight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6" ht="12.75" hidden="1" customHeight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6" ht="12.75" hidden="1" customHeight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6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684562.43599999999</v>
      </c>
      <c r="H102" s="588">
        <f>IF(H26=0,0,IF((SUM(H92:H98)+H101)&lt;(tabpers!L$40+tabpers!L$41*H18),(tabpers!L$40+tabpers!L$41*H18),SUM(H92:H98)+H101))</f>
        <v>688401.478</v>
      </c>
      <c r="I102" s="588">
        <f>IF(I26=0,0,IF((SUM(I92:I98)+I101)&lt;(tabpers!M$40+tabpers!M$41*I18),(tabpers!M$40+tabpers!M$41*I18),SUM(I92:I98)+I101))</f>
        <v>688401.478</v>
      </c>
      <c r="J102" s="588">
        <f>IF(J26=0,0,IF((SUM(J92:J98)+J101)&lt;(tabpers!N$40+tabpers!N$41*J18),(tabpers!N$40+tabpers!N$41*J18),SUM(J92:J98)+J101))</f>
        <v>688401.478</v>
      </c>
      <c r="K102" s="588">
        <f>IF(K26=0,0,IF((SUM(K92:K98)+K101)&lt;(tabpers!O$40+tabpers!O$41*K18),(tabpers!O$40+tabpers!O$41*K18),SUM(K92:K98)+K101))</f>
        <v>688401.478</v>
      </c>
      <c r="L102" s="588">
        <f>IF(L26=0,0,IF((SUM(L92:L98)+L101)&lt;(tabpers!P$40+tabpers!P$41*L18),(tabpers!P$40+tabpers!P$41*L18),SUM(L92:L98)+L101))</f>
        <v>688401.478</v>
      </c>
      <c r="M102" s="204"/>
      <c r="N102" s="90"/>
      <c r="P102" s="826"/>
    </row>
    <row r="103" spans="2:16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6" x14ac:dyDescent="0.2">
      <c r="B104" s="86"/>
      <c r="C104" s="213"/>
      <c r="D104" s="161" t="s">
        <v>45</v>
      </c>
      <c r="E104" s="161"/>
      <c r="F104" s="178"/>
      <c r="G104" s="519">
        <f>IF(G26=0,0,tabpers!K$53)</f>
        <v>10781.87</v>
      </c>
      <c r="H104" s="519">
        <f>IF(H26=0,0,tabpers!L$53)</f>
        <v>15813.31</v>
      </c>
      <c r="I104" s="519">
        <f>IF(I26=0,0,tabpers!M$53)</f>
        <v>15813.31</v>
      </c>
      <c r="J104" s="519">
        <f>IF(J26=0,0,tabpers!N$53)</f>
        <v>15813.31</v>
      </c>
      <c r="K104" s="519">
        <f>IF(K26=0,0,tabpers!O$53)</f>
        <v>15813.31</v>
      </c>
      <c r="L104" s="519">
        <f>IF(L26=0,0,tabpers!P$53)</f>
        <v>15813.31</v>
      </c>
      <c r="M104" s="164"/>
      <c r="N104" s="90"/>
    </row>
    <row r="105" spans="2:16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6" x14ac:dyDescent="0.2">
      <c r="B106" s="86"/>
      <c r="C106" s="160"/>
      <c r="D106" s="161" t="s">
        <v>47</v>
      </c>
      <c r="E106" s="161"/>
      <c r="F106" s="161"/>
      <c r="G106" s="599">
        <f>G26*tabpers!K$55</f>
        <v>87298.2</v>
      </c>
      <c r="H106" s="599">
        <f>H26*tabpers!L$55</f>
        <v>96560.200000000012</v>
      </c>
      <c r="I106" s="599">
        <f>I26*tabpers!M$55</f>
        <v>96560.200000000012</v>
      </c>
      <c r="J106" s="599">
        <f>J26*tabpers!N$55</f>
        <v>96560.200000000012</v>
      </c>
      <c r="K106" s="599">
        <f>K26*tabpers!O$55</f>
        <v>96560.200000000012</v>
      </c>
      <c r="L106" s="599">
        <f>L26*tabpers!P$55</f>
        <v>96560.200000000012</v>
      </c>
      <c r="M106" s="166"/>
      <c r="N106" s="90"/>
    </row>
    <row r="107" spans="2:16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6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6" x14ac:dyDescent="0.2">
      <c r="B109" s="86"/>
      <c r="C109" s="160"/>
      <c r="D109" s="212"/>
      <c r="E109" s="212"/>
      <c r="F109" s="175"/>
      <c r="G109" s="588">
        <f t="shared" ref="G109:K109" si="67">SUM(G104:G108)</f>
        <v>98080.069999999992</v>
      </c>
      <c r="H109" s="588">
        <f t="shared" si="67"/>
        <v>112373.51000000001</v>
      </c>
      <c r="I109" s="588">
        <f t="shared" si="67"/>
        <v>112373.51000000001</v>
      </c>
      <c r="J109" s="588">
        <f t="shared" si="67"/>
        <v>112373.51000000001</v>
      </c>
      <c r="K109" s="588">
        <f t="shared" si="67"/>
        <v>112373.51000000001</v>
      </c>
      <c r="L109" s="588">
        <f t="shared" ref="L109" si="68">SUM(L104:L108)</f>
        <v>112373.51000000001</v>
      </c>
      <c r="M109" s="166"/>
      <c r="N109" s="90"/>
      <c r="P109" s="327"/>
    </row>
    <row r="110" spans="2:16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6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56080</v>
      </c>
      <c r="H111" s="600">
        <f>IF(H26=0,0,IF(H46=0,(VLOOKUP(H69,tabmat!$H$5:$I$54,2,FALSE)),(VLOOKUP(H71,tabmat!$H$5:$I$54,2,FALSE)+(VLOOKUP(H72,tabmat!$H$5:$I$54,2,FALSE)))))</f>
        <v>71612</v>
      </c>
      <c r="I111" s="600">
        <f>IF(I26=0,0,IF(I46=0,(VLOOKUP(I69,tabmat!$H$5:$I$54,2,FALSE)),(VLOOKUP(I71,tabmat!$H$5:$I$54,2,FALSE)+(VLOOKUP(I72,tabmat!$H$5:$I$54,2,FALSE)))))</f>
        <v>71612</v>
      </c>
      <c r="J111" s="600">
        <f>IF(J26=0,0,IF(J46=0,(VLOOKUP(J69,tabmat!$H$5:$I$54,2,FALSE)),(VLOOKUP(J71,tabmat!$H$5:$I$54,2,FALSE)+(VLOOKUP(J72,tabmat!$H$5:$I$54,2,FALSE)))))</f>
        <v>71612</v>
      </c>
      <c r="K111" s="600">
        <f>IF(K26=0,0,IF(K46=0,(VLOOKUP(K69,tabmat!$H$5:$I$54,2,FALSE)),(VLOOKUP(K71,tabmat!$H$5:$I$54,2,FALSE)+(VLOOKUP(K72,tabmat!$H$5:$I$54,2,FALSE)))))</f>
        <v>71612</v>
      </c>
      <c r="L111" s="600">
        <f>IF(L26=0,0,IF(L46=0,(VLOOKUP(L69,tabmat!$H$5:$I$54,2,FALSE)),(VLOOKUP(L71,tabmat!$H$5:$I$54,2,FALSE)+(VLOOKUP(L72,tabmat!$H$5:$I$54,2,FALSE)))))</f>
        <v>71612</v>
      </c>
      <c r="M111" s="166"/>
      <c r="N111" s="90"/>
    </row>
    <row r="112" spans="2:16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82654.53</v>
      </c>
      <c r="H112" s="600">
        <f>IF(H$32=0,0,(tabmat!$C34+(tabmat!$D34*H$32)))</f>
        <v>84168.74</v>
      </c>
      <c r="I112" s="600">
        <f>IF(I$32=0,0,(tabmat!$C34+(tabmat!$D34*I$32)))</f>
        <v>84168.74</v>
      </c>
      <c r="J112" s="600">
        <f>IF(J$32=0,0,(tabmat!$C34+(tabmat!$D34*J$32)))</f>
        <v>84168.74</v>
      </c>
      <c r="K112" s="600">
        <f>IF(K$32=0,0,(tabmat!$C34+(tabmat!$D34*K$32)))</f>
        <v>84168.74</v>
      </c>
      <c r="L112" s="600">
        <f>IF(L$32=0,0,(tabmat!$C34+(tabmat!$D34*L$32)))</f>
        <v>84168.74</v>
      </c>
      <c r="M112" s="166"/>
      <c r="N112" s="90"/>
    </row>
    <row r="113" spans="2:16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6" x14ac:dyDescent="0.2">
      <c r="B114" s="86"/>
      <c r="C114" s="216"/>
      <c r="D114" s="175"/>
      <c r="E114" s="175"/>
      <c r="F114" s="184"/>
      <c r="G114" s="589">
        <f t="shared" ref="G114" si="69">G111+G112+G113</f>
        <v>138734.53</v>
      </c>
      <c r="H114" s="589">
        <f t="shared" ref="H114:I114" si="70">H111+H112+H113</f>
        <v>155780.74</v>
      </c>
      <c r="I114" s="589">
        <f t="shared" si="70"/>
        <v>155780.74</v>
      </c>
      <c r="J114" s="589">
        <f t="shared" ref="J114:K114" si="71">J111+J112+J113</f>
        <v>155780.74</v>
      </c>
      <c r="K114" s="589">
        <f t="shared" si="71"/>
        <v>155780.74</v>
      </c>
      <c r="L114" s="589">
        <f t="shared" ref="L114" si="72">L111+L112+L113</f>
        <v>155780.74</v>
      </c>
      <c r="M114" s="166"/>
      <c r="N114" s="90"/>
    </row>
    <row r="115" spans="2:16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6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21753.000000000004</v>
      </c>
      <c r="H116" s="269">
        <f>IF(H26=0,0,((H26*tabpers!L69)+tabpers!L70))</f>
        <v>17256.8</v>
      </c>
      <c r="I116" s="409">
        <f>IF(I26=0,0,((I26*tabpers!M69)+tabpers!M70))</f>
        <v>17256.8</v>
      </c>
      <c r="J116" s="409">
        <f>IF(J26=0,0,((J26*tabpers!N69)+tabpers!N70))</f>
        <v>17256.8</v>
      </c>
      <c r="K116" s="409">
        <f>IF(K26=0,0,((K26*tabpers!O69)+tabpers!O70))</f>
        <v>17256.8</v>
      </c>
      <c r="L116" s="409">
        <f>IF(L26=0,0,((L26*tabpers!P69)+tabpers!P70))</f>
        <v>17256.8</v>
      </c>
      <c r="M116" s="207"/>
      <c r="N116" s="90"/>
      <c r="P116" s="327"/>
    </row>
    <row r="117" spans="2:16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6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3">G118</f>
        <v>0</v>
      </c>
      <c r="I118" s="269">
        <f t="shared" si="73"/>
        <v>0</v>
      </c>
      <c r="J118" s="269">
        <f t="shared" si="73"/>
        <v>0</v>
      </c>
      <c r="K118" s="269">
        <f t="shared" si="73"/>
        <v>0</v>
      </c>
      <c r="L118" s="269">
        <f t="shared" si="73"/>
        <v>0</v>
      </c>
      <c r="M118" s="166"/>
      <c r="N118" s="90"/>
      <c r="P118" s="327"/>
    </row>
    <row r="119" spans="2:16" x14ac:dyDescent="0.2">
      <c r="B119" s="86"/>
      <c r="C119" s="216"/>
      <c r="D119" s="828"/>
      <c r="E119" s="829"/>
      <c r="F119" s="567"/>
      <c r="G119" s="269">
        <v>0</v>
      </c>
      <c r="H119" s="269">
        <f t="shared" si="73"/>
        <v>0</v>
      </c>
      <c r="I119" s="269">
        <f t="shared" si="73"/>
        <v>0</v>
      </c>
      <c r="J119" s="269">
        <f t="shared" si="73"/>
        <v>0</v>
      </c>
      <c r="K119" s="269">
        <f t="shared" si="73"/>
        <v>0</v>
      </c>
      <c r="L119" s="269">
        <f t="shared" si="73"/>
        <v>0</v>
      </c>
      <c r="M119" s="166"/>
      <c r="N119" s="90"/>
    </row>
    <row r="120" spans="2:16" x14ac:dyDescent="0.2">
      <c r="B120" s="86"/>
      <c r="C120" s="216"/>
      <c r="D120" s="828"/>
      <c r="E120" s="829"/>
      <c r="F120" s="567"/>
      <c r="G120" s="269">
        <v>0</v>
      </c>
      <c r="H120" s="269">
        <f t="shared" si="73"/>
        <v>0</v>
      </c>
      <c r="I120" s="269">
        <f t="shared" si="73"/>
        <v>0</v>
      </c>
      <c r="J120" s="269">
        <f t="shared" si="73"/>
        <v>0</v>
      </c>
      <c r="K120" s="269">
        <f t="shared" si="73"/>
        <v>0</v>
      </c>
      <c r="L120" s="269">
        <f t="shared" si="73"/>
        <v>0</v>
      </c>
      <c r="M120" s="166"/>
      <c r="N120" s="90"/>
    </row>
    <row r="121" spans="2:16" x14ac:dyDescent="0.2">
      <c r="B121" s="86"/>
      <c r="C121" s="216"/>
      <c r="D121" s="161"/>
      <c r="E121" s="161"/>
      <c r="F121" s="567"/>
      <c r="G121" s="590">
        <f t="shared" ref="G121:H121" si="74">SUM(G116:G120)</f>
        <v>21753.000000000004</v>
      </c>
      <c r="H121" s="590">
        <f t="shared" si="74"/>
        <v>17256.8</v>
      </c>
      <c r="I121" s="590">
        <f t="shared" ref="I121:J121" si="75">SUM(I116:I120)</f>
        <v>17256.8</v>
      </c>
      <c r="J121" s="590">
        <f t="shared" si="75"/>
        <v>17256.8</v>
      </c>
      <c r="K121" s="590">
        <f t="shared" ref="K121:L121" si="76">SUM(K116:K120)</f>
        <v>17256.8</v>
      </c>
      <c r="L121" s="590">
        <f t="shared" si="76"/>
        <v>17256.8</v>
      </c>
      <c r="M121" s="166"/>
      <c r="N121" s="90"/>
    </row>
    <row r="122" spans="2:16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  <c r="P122" s="327"/>
    </row>
    <row r="123" spans="2:16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6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7">G124</f>
        <v>0</v>
      </c>
      <c r="I124" s="269">
        <f t="shared" si="77"/>
        <v>0</v>
      </c>
      <c r="J124" s="269">
        <f t="shared" si="77"/>
        <v>0</v>
      </c>
      <c r="K124" s="269">
        <f t="shared" si="77"/>
        <v>0</v>
      </c>
      <c r="L124" s="269">
        <f t="shared" si="77"/>
        <v>0</v>
      </c>
      <c r="M124" s="166"/>
      <c r="N124" s="90"/>
    </row>
    <row r="125" spans="2:16" x14ac:dyDescent="0.2">
      <c r="B125" s="86"/>
      <c r="C125" s="570"/>
      <c r="D125" s="828"/>
      <c r="E125" s="829"/>
      <c r="F125" s="571"/>
      <c r="G125" s="269">
        <v>0</v>
      </c>
      <c r="H125" s="269">
        <f t="shared" si="77"/>
        <v>0</v>
      </c>
      <c r="I125" s="269">
        <f t="shared" si="77"/>
        <v>0</v>
      </c>
      <c r="J125" s="269">
        <f t="shared" si="77"/>
        <v>0</v>
      </c>
      <c r="K125" s="269">
        <f t="shared" si="77"/>
        <v>0</v>
      </c>
      <c r="L125" s="269">
        <f t="shared" si="77"/>
        <v>0</v>
      </c>
      <c r="M125" s="166"/>
      <c r="N125" s="90"/>
    </row>
    <row r="126" spans="2:16" x14ac:dyDescent="0.2">
      <c r="B126" s="86"/>
      <c r="C126" s="570"/>
      <c r="D126" s="828"/>
      <c r="E126" s="829"/>
      <c r="F126" s="571"/>
      <c r="G126" s="269">
        <v>0</v>
      </c>
      <c r="H126" s="269">
        <f t="shared" si="77"/>
        <v>0</v>
      </c>
      <c r="I126" s="269">
        <f t="shared" si="77"/>
        <v>0</v>
      </c>
      <c r="J126" s="269">
        <f t="shared" si="77"/>
        <v>0</v>
      </c>
      <c r="K126" s="269">
        <f t="shared" si="77"/>
        <v>0</v>
      </c>
      <c r="L126" s="269">
        <f t="shared" si="77"/>
        <v>0</v>
      </c>
      <c r="M126" s="166"/>
      <c r="N126" s="90"/>
    </row>
    <row r="127" spans="2:16" x14ac:dyDescent="0.2">
      <c r="B127" s="86"/>
      <c r="C127" s="216"/>
      <c r="D127" s="828"/>
      <c r="E127" s="829"/>
      <c r="F127" s="217"/>
      <c r="G127" s="269">
        <v>0</v>
      </c>
      <c r="H127" s="269">
        <f t="shared" si="77"/>
        <v>0</v>
      </c>
      <c r="I127" s="269">
        <f t="shared" si="77"/>
        <v>0</v>
      </c>
      <c r="J127" s="269">
        <f t="shared" si="77"/>
        <v>0</v>
      </c>
      <c r="K127" s="269">
        <f t="shared" si="77"/>
        <v>0</v>
      </c>
      <c r="L127" s="269">
        <f t="shared" si="77"/>
        <v>0</v>
      </c>
      <c r="M127" s="166"/>
      <c r="N127" s="90"/>
    </row>
    <row r="128" spans="2:16" x14ac:dyDescent="0.2">
      <c r="B128" s="86"/>
      <c r="C128" s="570"/>
      <c r="D128" s="828"/>
      <c r="E128" s="829"/>
      <c r="F128" s="571"/>
      <c r="G128" s="269">
        <v>0</v>
      </c>
      <c r="H128" s="269">
        <f t="shared" si="77"/>
        <v>0</v>
      </c>
      <c r="I128" s="269">
        <f t="shared" si="77"/>
        <v>0</v>
      </c>
      <c r="J128" s="269">
        <f t="shared" si="77"/>
        <v>0</v>
      </c>
      <c r="K128" s="269">
        <f t="shared" si="77"/>
        <v>0</v>
      </c>
      <c r="L128" s="269">
        <f t="shared" si="77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" si="78">SUM(G124:G128)</f>
        <v>0</v>
      </c>
      <c r="H129" s="591">
        <f t="shared" ref="H129:I129" si="79">SUM(H124:H128)</f>
        <v>0</v>
      </c>
      <c r="I129" s="591">
        <f t="shared" si="79"/>
        <v>0</v>
      </c>
      <c r="J129" s="591">
        <f t="shared" ref="J129:K129" si="80">SUM(J124:J128)</f>
        <v>0</v>
      </c>
      <c r="K129" s="591">
        <f t="shared" si="80"/>
        <v>0</v>
      </c>
      <c r="L129" s="591">
        <f t="shared" ref="L129" si="81">SUM(L124:L128)</f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82">G131</f>
        <v>0</v>
      </c>
      <c r="I131" s="269">
        <f t="shared" si="82"/>
        <v>0</v>
      </c>
      <c r="J131" s="269">
        <f t="shared" si="82"/>
        <v>0</v>
      </c>
      <c r="K131" s="269">
        <f t="shared" si="82"/>
        <v>0</v>
      </c>
      <c r="L131" s="269">
        <f t="shared" si="82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82"/>
        <v>0</v>
      </c>
      <c r="I132" s="269">
        <f t="shared" si="82"/>
        <v>0</v>
      </c>
      <c r="J132" s="269">
        <f t="shared" si="82"/>
        <v>0</v>
      </c>
      <c r="K132" s="269">
        <f t="shared" si="82"/>
        <v>0</v>
      </c>
      <c r="L132" s="269">
        <f t="shared" si="82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82"/>
        <v>0</v>
      </c>
      <c r="I133" s="269">
        <f t="shared" si="82"/>
        <v>0</v>
      </c>
      <c r="J133" s="269">
        <f t="shared" si="82"/>
        <v>0</v>
      </c>
      <c r="K133" s="269">
        <f t="shared" si="82"/>
        <v>0</v>
      </c>
      <c r="L133" s="269">
        <f t="shared" si="82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82"/>
        <v>0</v>
      </c>
      <c r="I134" s="269">
        <f t="shared" si="82"/>
        <v>0</v>
      </c>
      <c r="J134" s="269">
        <f t="shared" si="82"/>
        <v>0</v>
      </c>
      <c r="K134" s="269">
        <f t="shared" si="82"/>
        <v>0</v>
      </c>
      <c r="L134" s="269">
        <f t="shared" si="82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82"/>
        <v>0</v>
      </c>
      <c r="I135" s="269">
        <f t="shared" si="82"/>
        <v>0</v>
      </c>
      <c r="J135" s="269">
        <f t="shared" si="82"/>
        <v>0</v>
      </c>
      <c r="K135" s="269">
        <f t="shared" si="82"/>
        <v>0</v>
      </c>
      <c r="L135" s="269">
        <f t="shared" si="82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" si="83">SUM(G131:G135)</f>
        <v>0</v>
      </c>
      <c r="H136" s="591">
        <f t="shared" ref="H136:I136" si="84">SUM(H131:H135)</f>
        <v>0</v>
      </c>
      <c r="I136" s="591">
        <f t="shared" si="84"/>
        <v>0</v>
      </c>
      <c r="J136" s="591">
        <f t="shared" ref="J136:K136" si="85">SUM(J131:J135)</f>
        <v>0</v>
      </c>
      <c r="K136" s="591">
        <f t="shared" si="85"/>
        <v>0</v>
      </c>
      <c r="L136" s="591">
        <f t="shared" ref="L136" si="86">SUM(L131:L135)</f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" si="87">G129-G136</f>
        <v>0</v>
      </c>
      <c r="H138" s="588">
        <f t="shared" ref="H138:I138" si="88">H129-H136</f>
        <v>0</v>
      </c>
      <c r="I138" s="588">
        <f t="shared" si="88"/>
        <v>0</v>
      </c>
      <c r="J138" s="588">
        <f t="shared" ref="J138:K138" si="89">J129-J136</f>
        <v>0</v>
      </c>
      <c r="K138" s="588">
        <f t="shared" si="89"/>
        <v>0</v>
      </c>
      <c r="L138" s="588">
        <f t="shared" ref="L138" si="90">L129-L136</f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>G102+G109+G114+G121-G138</f>
        <v>943130.03599999996</v>
      </c>
      <c r="H140" s="592">
        <f t="shared" ref="H140:K140" si="91">H102+H109+H114+H121-H138</f>
        <v>973812.52800000005</v>
      </c>
      <c r="I140" s="592">
        <f t="shared" si="91"/>
        <v>973812.52800000005</v>
      </c>
      <c r="J140" s="592">
        <f t="shared" si="91"/>
        <v>973812.52800000005</v>
      </c>
      <c r="K140" s="592">
        <f t="shared" si="91"/>
        <v>973812.52800000005</v>
      </c>
      <c r="L140" s="592">
        <f t="shared" ref="L140" si="92">L102+L109+L114+L121-L138</f>
        <v>973812.52800000005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93">7/12*(G140-G114)+5/12*(H140-H114)+H114</f>
        <v>965858.03016666672</v>
      </c>
      <c r="I141" s="616">
        <f t="shared" si="93"/>
        <v>973812.52800000017</v>
      </c>
      <c r="J141" s="616">
        <f t="shared" si="93"/>
        <v>973812.52800000017</v>
      </c>
      <c r="K141" s="616">
        <f t="shared" si="93"/>
        <v>973812.52800000017</v>
      </c>
      <c r="L141" s="616">
        <f t="shared" si="93"/>
        <v>973812.52800000017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94">G146</f>
        <v>0</v>
      </c>
      <c r="I146" s="269">
        <f t="shared" si="94"/>
        <v>0</v>
      </c>
      <c r="J146" s="269">
        <f t="shared" si="94"/>
        <v>0</v>
      </c>
      <c r="K146" s="269">
        <f t="shared" si="94"/>
        <v>0</v>
      </c>
      <c r="L146" s="269">
        <f t="shared" si="94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95">G147</f>
        <v>0</v>
      </c>
      <c r="I147" s="269">
        <f t="shared" si="95"/>
        <v>0</v>
      </c>
      <c r="J147" s="269">
        <f t="shared" si="95"/>
        <v>0</v>
      </c>
      <c r="K147" s="269">
        <f t="shared" si="95"/>
        <v>0</v>
      </c>
      <c r="L147" s="269">
        <f t="shared" si="95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95"/>
        <v>0</v>
      </c>
      <c r="I148" s="269">
        <f t="shared" si="95"/>
        <v>0</v>
      </c>
      <c r="J148" s="269">
        <f t="shared" si="95"/>
        <v>0</v>
      </c>
      <c r="K148" s="269">
        <f t="shared" si="95"/>
        <v>0</v>
      </c>
      <c r="L148" s="269">
        <f t="shared" si="95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94"/>
        <v>0</v>
      </c>
      <c r="I149" s="269">
        <f t="shared" si="94"/>
        <v>0</v>
      </c>
      <c r="J149" s="269">
        <f t="shared" si="94"/>
        <v>0</v>
      </c>
      <c r="K149" s="269">
        <f t="shared" si="94"/>
        <v>0</v>
      </c>
      <c r="L149" s="269">
        <f t="shared" si="94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94"/>
        <v>0</v>
      </c>
      <c r="I150" s="269">
        <f t="shared" si="94"/>
        <v>0</v>
      </c>
      <c r="J150" s="269">
        <f t="shared" si="94"/>
        <v>0</v>
      </c>
      <c r="K150" s="269">
        <f t="shared" si="94"/>
        <v>0</v>
      </c>
      <c r="L150" s="269">
        <f t="shared" si="94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6">SUM(G146:G150)</f>
        <v>0</v>
      </c>
      <c r="H152" s="593">
        <f t="shared" ref="H152:I152" si="97">SUM(H146:H150)</f>
        <v>0</v>
      </c>
      <c r="I152" s="593">
        <f t="shared" si="97"/>
        <v>0</v>
      </c>
      <c r="J152" s="593">
        <f t="shared" ref="J152:K152" si="98">SUM(J146:J150)</f>
        <v>0</v>
      </c>
      <c r="K152" s="593">
        <f t="shared" si="98"/>
        <v>0</v>
      </c>
      <c r="L152" s="593">
        <f t="shared" ref="L152" si="99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100">7/12*G152+5/12*H152</f>
        <v>0</v>
      </c>
      <c r="I153" s="616">
        <f t="shared" si="100"/>
        <v>0</v>
      </c>
      <c r="J153" s="616">
        <f t="shared" si="100"/>
        <v>0</v>
      </c>
      <c r="K153" s="616">
        <f t="shared" si="100"/>
        <v>0</v>
      </c>
      <c r="L153" s="616">
        <f t="shared" si="100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101">G158</f>
        <v>0</v>
      </c>
      <c r="I158" s="269">
        <f t="shared" si="101"/>
        <v>0</v>
      </c>
      <c r="J158" s="269">
        <f t="shared" si="101"/>
        <v>0</v>
      </c>
      <c r="K158" s="269">
        <f t="shared" si="101"/>
        <v>0</v>
      </c>
      <c r="L158" s="269">
        <f t="shared" si="101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102">G159</f>
        <v>0</v>
      </c>
      <c r="I159" s="269">
        <f t="shared" si="102"/>
        <v>0</v>
      </c>
      <c r="J159" s="269">
        <f t="shared" si="102"/>
        <v>0</v>
      </c>
      <c r="K159" s="269">
        <f t="shared" si="102"/>
        <v>0</v>
      </c>
      <c r="L159" s="269">
        <f t="shared" si="102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102"/>
        <v>0</v>
      </c>
      <c r="I160" s="269">
        <f t="shared" si="102"/>
        <v>0</v>
      </c>
      <c r="J160" s="269">
        <f t="shared" si="102"/>
        <v>0</v>
      </c>
      <c r="K160" s="269">
        <f t="shared" si="102"/>
        <v>0</v>
      </c>
      <c r="L160" s="269">
        <f t="shared" si="102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101"/>
        <v>0</v>
      </c>
      <c r="I161" s="269">
        <f t="shared" si="101"/>
        <v>0</v>
      </c>
      <c r="J161" s="269">
        <f t="shared" si="101"/>
        <v>0</v>
      </c>
      <c r="K161" s="269">
        <f t="shared" si="101"/>
        <v>0</v>
      </c>
      <c r="L161" s="269">
        <f t="shared" si="101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101"/>
        <v>0</v>
      </c>
      <c r="I162" s="269">
        <f t="shared" si="101"/>
        <v>0</v>
      </c>
      <c r="J162" s="269">
        <f t="shared" si="101"/>
        <v>0</v>
      </c>
      <c r="K162" s="269">
        <f t="shared" si="101"/>
        <v>0</v>
      </c>
      <c r="L162" s="269">
        <f t="shared" si="101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103">SUM(G158:G162)</f>
        <v>0</v>
      </c>
      <c r="H164" s="593">
        <f t="shared" ref="H164:I164" si="104">SUM(H158:H162)</f>
        <v>0</v>
      </c>
      <c r="I164" s="593">
        <f t="shared" si="104"/>
        <v>0</v>
      </c>
      <c r="J164" s="593">
        <f t="shared" ref="J164:K164" si="105">SUM(J158:J162)</f>
        <v>0</v>
      </c>
      <c r="K164" s="593">
        <f t="shared" si="105"/>
        <v>0</v>
      </c>
      <c r="L164" s="593">
        <f t="shared" ref="L164" si="106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7">7/12*G164+5/12*H164</f>
        <v>0</v>
      </c>
      <c r="I165" s="616">
        <f t="shared" si="107"/>
        <v>0</v>
      </c>
      <c r="J165" s="616">
        <f t="shared" si="107"/>
        <v>0</v>
      </c>
      <c r="K165" s="616">
        <f t="shared" si="107"/>
        <v>0</v>
      </c>
      <c r="L165" s="616">
        <f t="shared" si="107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8">G86</f>
        <v>2014/15</v>
      </c>
      <c r="H170" s="664" t="str">
        <f t="shared" si="108"/>
        <v>2015/16</v>
      </c>
      <c r="I170" s="664" t="str">
        <f t="shared" si="108"/>
        <v>2016/17</v>
      </c>
      <c r="J170" s="664" t="str">
        <f t="shared" si="108"/>
        <v>2017/18</v>
      </c>
      <c r="K170" s="664" t="str">
        <f t="shared" si="108"/>
        <v>2018/19</v>
      </c>
      <c r="L170" s="664" t="str">
        <f t="shared" ref="L170" si="109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10">G9</f>
        <v>2014</v>
      </c>
      <c r="H171" s="664">
        <f t="shared" si="110"/>
        <v>2015</v>
      </c>
      <c r="I171" s="664">
        <f t="shared" si="110"/>
        <v>2016</v>
      </c>
      <c r="J171" s="664">
        <f t="shared" si="110"/>
        <v>2017</v>
      </c>
      <c r="K171" s="664">
        <f t="shared" si="110"/>
        <v>2018</v>
      </c>
      <c r="L171" s="664">
        <f t="shared" ref="L171" si="111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12">G177</f>
        <v>0</v>
      </c>
      <c r="I177" s="269">
        <f t="shared" si="112"/>
        <v>0</v>
      </c>
      <c r="J177" s="269">
        <f t="shared" si="112"/>
        <v>0</v>
      </c>
      <c r="K177" s="269">
        <f t="shared" si="112"/>
        <v>0</v>
      </c>
      <c r="L177" s="269">
        <f t="shared" si="112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12"/>
        <v>0</v>
      </c>
      <c r="I178" s="269">
        <f t="shared" si="112"/>
        <v>0</v>
      </c>
      <c r="J178" s="269">
        <f t="shared" si="112"/>
        <v>0</v>
      </c>
      <c r="K178" s="269">
        <f t="shared" si="112"/>
        <v>0</v>
      </c>
      <c r="L178" s="269">
        <f t="shared" si="112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12"/>
        <v>0</v>
      </c>
      <c r="I179" s="269">
        <f t="shared" si="112"/>
        <v>0</v>
      </c>
      <c r="J179" s="269">
        <f t="shared" si="112"/>
        <v>0</v>
      </c>
      <c r="K179" s="269">
        <f t="shared" si="112"/>
        <v>0</v>
      </c>
      <c r="L179" s="269">
        <f t="shared" si="112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13">SUM(G177:G179)</f>
        <v>0</v>
      </c>
      <c r="H180" s="594">
        <f t="shared" ref="H180:I180" si="114">SUM(H177:H179)</f>
        <v>0</v>
      </c>
      <c r="I180" s="594">
        <f t="shared" si="114"/>
        <v>0</v>
      </c>
      <c r="J180" s="594">
        <f t="shared" ref="J180:K180" si="115">SUM(J177:J179)</f>
        <v>0</v>
      </c>
      <c r="K180" s="594">
        <f t="shared" si="115"/>
        <v>0</v>
      </c>
      <c r="L180" s="594">
        <f t="shared" ref="L180" si="116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7">G182</f>
        <v>0</v>
      </c>
      <c r="I182" s="269">
        <f t="shared" si="117"/>
        <v>0</v>
      </c>
      <c r="J182" s="269">
        <f t="shared" si="117"/>
        <v>0</v>
      </c>
      <c r="K182" s="269">
        <f t="shared" si="117"/>
        <v>0</v>
      </c>
      <c r="L182" s="269">
        <f t="shared" si="117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7"/>
        <v>0</v>
      </c>
      <c r="I183" s="269">
        <f t="shared" si="117"/>
        <v>0</v>
      </c>
      <c r="J183" s="269">
        <f t="shared" si="117"/>
        <v>0</v>
      </c>
      <c r="K183" s="269">
        <f t="shared" si="117"/>
        <v>0</v>
      </c>
      <c r="L183" s="269">
        <f t="shared" si="117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7"/>
        <v>0</v>
      </c>
      <c r="I184" s="269">
        <f t="shared" si="117"/>
        <v>0</v>
      </c>
      <c r="J184" s="269">
        <f t="shared" si="117"/>
        <v>0</v>
      </c>
      <c r="K184" s="269">
        <f t="shared" si="117"/>
        <v>0</v>
      </c>
      <c r="L184" s="269">
        <f t="shared" si="117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567"/>
      <c r="G185" s="269">
        <v>0</v>
      </c>
      <c r="H185" s="269">
        <f t="shared" si="117"/>
        <v>0</v>
      </c>
      <c r="I185" s="269">
        <f t="shared" si="117"/>
        <v>0</v>
      </c>
      <c r="J185" s="269">
        <f t="shared" si="117"/>
        <v>0</v>
      </c>
      <c r="K185" s="269">
        <f t="shared" si="117"/>
        <v>0</v>
      </c>
      <c r="L185" s="269">
        <f t="shared" si="117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7"/>
        <v>0</v>
      </c>
      <c r="I186" s="269">
        <f t="shared" si="117"/>
        <v>0</v>
      </c>
      <c r="J186" s="269">
        <f t="shared" si="117"/>
        <v>0</v>
      </c>
      <c r="K186" s="269">
        <f t="shared" si="117"/>
        <v>0</v>
      </c>
      <c r="L186" s="269">
        <f t="shared" si="117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8">SUM(G182:G186)</f>
        <v>0</v>
      </c>
      <c r="H187" s="594">
        <f t="shared" ref="H187:I187" si="119">SUM(H182:H186)</f>
        <v>0</v>
      </c>
      <c r="I187" s="594">
        <f t="shared" si="119"/>
        <v>0</v>
      </c>
      <c r="J187" s="594">
        <f t="shared" ref="J187:K187" si="120">SUM(J182:J186)</f>
        <v>0</v>
      </c>
      <c r="K187" s="594">
        <f t="shared" si="120"/>
        <v>0</v>
      </c>
      <c r="L187" s="594">
        <f t="shared" ref="L187" si="121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" si="122">G180+G187</f>
        <v>0</v>
      </c>
      <c r="H189" s="593">
        <f t="shared" ref="H189:I189" si="123">H180+H187</f>
        <v>0</v>
      </c>
      <c r="I189" s="593">
        <f t="shared" si="123"/>
        <v>0</v>
      </c>
      <c r="J189" s="593">
        <f t="shared" ref="J189:K189" si="124">J180+J187</f>
        <v>0</v>
      </c>
      <c r="K189" s="593">
        <f t="shared" si="124"/>
        <v>0</v>
      </c>
      <c r="L189" s="593">
        <f t="shared" ref="L189" si="125">L180+L187</f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26">7/12*G189+5/12*H189</f>
        <v>0</v>
      </c>
      <c r="I190" s="353">
        <f t="shared" ref="I190" si="127">7/12*H189+5/12*I189</f>
        <v>0</v>
      </c>
      <c r="J190" s="353">
        <f t="shared" ref="J190:L190" si="128">7/12*I189+5/12*J189</f>
        <v>0</v>
      </c>
      <c r="K190" s="353">
        <f t="shared" si="128"/>
        <v>0</v>
      </c>
      <c r="L190" s="353">
        <f t="shared" si="128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9">G195</f>
        <v>0</v>
      </c>
      <c r="I195" s="269">
        <f t="shared" si="129"/>
        <v>0</v>
      </c>
      <c r="J195" s="269">
        <f t="shared" si="129"/>
        <v>0</v>
      </c>
      <c r="K195" s="269">
        <f t="shared" si="129"/>
        <v>0</v>
      </c>
      <c r="L195" s="269">
        <f t="shared" si="129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9"/>
        <v>0</v>
      </c>
      <c r="I196" s="269">
        <f t="shared" si="129"/>
        <v>0</v>
      </c>
      <c r="J196" s="269">
        <f t="shared" si="129"/>
        <v>0</v>
      </c>
      <c r="K196" s="269">
        <f t="shared" si="129"/>
        <v>0</v>
      </c>
      <c r="L196" s="269">
        <f t="shared" si="129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9"/>
        <v>0</v>
      </c>
      <c r="I197" s="269">
        <f t="shared" si="129"/>
        <v>0</v>
      </c>
      <c r="J197" s="269">
        <f t="shared" si="129"/>
        <v>0</v>
      </c>
      <c r="K197" s="269">
        <f t="shared" si="129"/>
        <v>0</v>
      </c>
      <c r="L197" s="269">
        <f t="shared" si="129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9"/>
        <v>0</v>
      </c>
      <c r="I198" s="269">
        <f t="shared" si="129"/>
        <v>0</v>
      </c>
      <c r="J198" s="269">
        <f t="shared" si="129"/>
        <v>0</v>
      </c>
      <c r="K198" s="269">
        <f t="shared" si="129"/>
        <v>0</v>
      </c>
      <c r="L198" s="269">
        <f t="shared" si="129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30">SUM(G195:G198)</f>
        <v>0</v>
      </c>
      <c r="H200" s="595">
        <f t="shared" ref="H200:I200" si="131">SUM(H195:H198)</f>
        <v>0</v>
      </c>
      <c r="I200" s="595">
        <f t="shared" si="131"/>
        <v>0</v>
      </c>
      <c r="J200" s="595">
        <f t="shared" ref="J200:K200" si="132">SUM(J195:J198)</f>
        <v>0</v>
      </c>
      <c r="K200" s="595">
        <f t="shared" si="132"/>
        <v>0</v>
      </c>
      <c r="L200" s="595">
        <f t="shared" ref="L200" si="133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34">G206</f>
        <v>0</v>
      </c>
      <c r="I206" s="269">
        <f t="shared" si="134"/>
        <v>0</v>
      </c>
      <c r="J206" s="269">
        <f t="shared" si="134"/>
        <v>0</v>
      </c>
      <c r="K206" s="269">
        <f t="shared" si="134"/>
        <v>0</v>
      </c>
      <c r="L206" s="269">
        <f t="shared" si="134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34"/>
        <v>0</v>
      </c>
      <c r="I207" s="269">
        <f t="shared" si="134"/>
        <v>0</v>
      </c>
      <c r="J207" s="269">
        <f t="shared" si="134"/>
        <v>0</v>
      </c>
      <c r="K207" s="269">
        <f t="shared" si="134"/>
        <v>0</v>
      </c>
      <c r="L207" s="269">
        <f t="shared" si="134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ref="H208:L210" si="135">G208</f>
        <v>0</v>
      </c>
      <c r="I208" s="269">
        <f t="shared" si="135"/>
        <v>0</v>
      </c>
      <c r="J208" s="269">
        <f t="shared" si="135"/>
        <v>0</v>
      </c>
      <c r="K208" s="269">
        <f t="shared" si="135"/>
        <v>0</v>
      </c>
      <c r="L208" s="269">
        <f t="shared" si="135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35"/>
        <v>0</v>
      </c>
      <c r="I209" s="269">
        <f t="shared" si="135"/>
        <v>0</v>
      </c>
      <c r="J209" s="269">
        <f t="shared" si="135"/>
        <v>0</v>
      </c>
      <c r="K209" s="269">
        <f t="shared" si="135"/>
        <v>0</v>
      </c>
      <c r="L209" s="269">
        <f t="shared" si="135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35"/>
        <v>0</v>
      </c>
      <c r="I210" s="269">
        <f t="shared" si="135"/>
        <v>0</v>
      </c>
      <c r="J210" s="269">
        <f t="shared" si="135"/>
        <v>0</v>
      </c>
      <c r="K210" s="269">
        <f t="shared" si="135"/>
        <v>0</v>
      </c>
      <c r="L210" s="269">
        <f t="shared" si="135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ref="H211:L212" si="136">G211</f>
        <v>0</v>
      </c>
      <c r="I211" s="269">
        <f t="shared" si="136"/>
        <v>0</v>
      </c>
      <c r="J211" s="269">
        <f t="shared" si="136"/>
        <v>0</v>
      </c>
      <c r="K211" s="269">
        <f t="shared" si="136"/>
        <v>0</v>
      </c>
      <c r="L211" s="269">
        <f t="shared" si="136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36"/>
        <v>0</v>
      </c>
      <c r="I212" s="269">
        <f t="shared" si="136"/>
        <v>0</v>
      </c>
      <c r="J212" s="269">
        <f t="shared" si="136"/>
        <v>0</v>
      </c>
      <c r="K212" s="269">
        <f t="shared" si="136"/>
        <v>0</v>
      </c>
      <c r="L212" s="269">
        <f t="shared" si="136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34"/>
        <v>0</v>
      </c>
      <c r="I213" s="269">
        <f t="shared" si="134"/>
        <v>0</v>
      </c>
      <c r="J213" s="269">
        <f t="shared" si="134"/>
        <v>0</v>
      </c>
      <c r="K213" s="269">
        <f t="shared" si="134"/>
        <v>0</v>
      </c>
      <c r="L213" s="269">
        <f t="shared" si="134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34"/>
        <v>0</v>
      </c>
      <c r="I214" s="269">
        <f t="shared" si="134"/>
        <v>0</v>
      </c>
      <c r="J214" s="269">
        <f t="shared" si="134"/>
        <v>0</v>
      </c>
      <c r="K214" s="269">
        <f t="shared" si="134"/>
        <v>0</v>
      </c>
      <c r="L214" s="269">
        <f t="shared" si="134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34"/>
        <v>0</v>
      </c>
      <c r="I215" s="269">
        <f t="shared" si="134"/>
        <v>0</v>
      </c>
      <c r="J215" s="269">
        <f t="shared" si="134"/>
        <v>0</v>
      </c>
      <c r="K215" s="269">
        <f t="shared" si="134"/>
        <v>0</v>
      </c>
      <c r="L215" s="269">
        <f t="shared" si="134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" si="137">SUM(G206:G215)</f>
        <v>0</v>
      </c>
      <c r="H217" s="595">
        <f t="shared" ref="H217:I217" si="138">SUM(H206:H215)</f>
        <v>0</v>
      </c>
      <c r="I217" s="595">
        <f t="shared" si="138"/>
        <v>0</v>
      </c>
      <c r="J217" s="595">
        <f t="shared" ref="J217:K217" si="139">SUM(J206:J215)</f>
        <v>0</v>
      </c>
      <c r="K217" s="595">
        <f t="shared" si="139"/>
        <v>0</v>
      </c>
      <c r="L217" s="595">
        <f t="shared" ref="L217" si="140">SUM(L206:L215)</f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41">G223</f>
        <v>0</v>
      </c>
      <c r="I223" s="269">
        <f t="shared" si="141"/>
        <v>0</v>
      </c>
      <c r="J223" s="269">
        <f t="shared" si="141"/>
        <v>0</v>
      </c>
      <c r="K223" s="269">
        <f t="shared" si="141"/>
        <v>0</v>
      </c>
      <c r="L223" s="269">
        <f t="shared" si="14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ref="H224:L225" si="142">G224</f>
        <v>0</v>
      </c>
      <c r="I224" s="269">
        <f t="shared" si="142"/>
        <v>0</v>
      </c>
      <c r="J224" s="269">
        <f t="shared" si="142"/>
        <v>0</v>
      </c>
      <c r="K224" s="269">
        <f t="shared" si="142"/>
        <v>0</v>
      </c>
      <c r="L224" s="269">
        <f t="shared" si="142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42"/>
        <v>0</v>
      </c>
      <c r="I225" s="269">
        <f t="shared" si="142"/>
        <v>0</v>
      </c>
      <c r="J225" s="269">
        <f t="shared" si="142"/>
        <v>0</v>
      </c>
      <c r="K225" s="269">
        <f t="shared" si="142"/>
        <v>0</v>
      </c>
      <c r="L225" s="269">
        <f t="shared" si="142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41"/>
        <v>0</v>
      </c>
      <c r="I226" s="269">
        <f t="shared" si="141"/>
        <v>0</v>
      </c>
      <c r="J226" s="269">
        <f t="shared" si="141"/>
        <v>0</v>
      </c>
      <c r="K226" s="269">
        <f t="shared" si="141"/>
        <v>0</v>
      </c>
      <c r="L226" s="269">
        <f t="shared" si="14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41"/>
        <v>0</v>
      </c>
      <c r="I227" s="269">
        <f t="shared" si="141"/>
        <v>0</v>
      </c>
      <c r="J227" s="269">
        <f t="shared" si="141"/>
        <v>0</v>
      </c>
      <c r="K227" s="269">
        <f t="shared" si="141"/>
        <v>0</v>
      </c>
      <c r="L227" s="269">
        <f t="shared" si="14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41"/>
        <v>0</v>
      </c>
      <c r="I228" s="269">
        <f t="shared" si="141"/>
        <v>0</v>
      </c>
      <c r="J228" s="269">
        <f t="shared" si="141"/>
        <v>0</v>
      </c>
      <c r="K228" s="269">
        <f t="shared" si="141"/>
        <v>0</v>
      </c>
      <c r="L228" s="269">
        <f t="shared" si="14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" si="143">SUM(G223:G228)</f>
        <v>0</v>
      </c>
      <c r="H230" s="595">
        <f t="shared" ref="H230:I230" si="144">SUM(H223:H228)</f>
        <v>0</v>
      </c>
      <c r="I230" s="595">
        <f t="shared" si="144"/>
        <v>0</v>
      </c>
      <c r="J230" s="595">
        <f t="shared" ref="J230:K230" si="145">SUM(J223:J228)</f>
        <v>0</v>
      </c>
      <c r="K230" s="595">
        <f t="shared" si="145"/>
        <v>0</v>
      </c>
      <c r="L230" s="595">
        <f t="shared" ref="L230" si="146">SUM(L223:L228)</f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" si="147">G200+G217+G230</f>
        <v>0</v>
      </c>
      <c r="H234" s="593">
        <f t="shared" ref="H234:I234" si="148">H200+H217+H230</f>
        <v>0</v>
      </c>
      <c r="I234" s="593">
        <f t="shared" si="148"/>
        <v>0</v>
      </c>
      <c r="J234" s="593">
        <f t="shared" ref="J234:K234" si="149">J200+J217+J230</f>
        <v>0</v>
      </c>
      <c r="K234" s="593">
        <f t="shared" si="149"/>
        <v>0</v>
      </c>
      <c r="L234" s="593">
        <f t="shared" ref="L234" si="150">L200+L217+L230</f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str">
        <f>IF(G13="","",G13)</f>
        <v>test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51">G9</f>
        <v>2014</v>
      </c>
      <c r="H243" s="664">
        <f t="shared" si="151"/>
        <v>2015</v>
      </c>
      <c r="I243" s="664">
        <f t="shared" si="151"/>
        <v>2016</v>
      </c>
      <c r="J243" s="664">
        <f t="shared" si="151"/>
        <v>2017</v>
      </c>
      <c r="K243" s="664">
        <f t="shared" si="151"/>
        <v>2018</v>
      </c>
      <c r="L243" s="664">
        <f t="shared" ref="L243" si="152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53">H141</f>
        <v>965858.03016666672</v>
      </c>
      <c r="I249" s="519">
        <f t="shared" ref="I249:J249" si="154">I141</f>
        <v>973812.52800000017</v>
      </c>
      <c r="J249" s="519">
        <f t="shared" si="154"/>
        <v>973812.52800000017</v>
      </c>
      <c r="K249" s="519">
        <f t="shared" ref="K249:L249" si="155">K141</f>
        <v>973812.52800000017</v>
      </c>
      <c r="L249" s="519">
        <f t="shared" si="155"/>
        <v>973812.52800000017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56">H153</f>
        <v>0</v>
      </c>
      <c r="I250" s="601">
        <f t="shared" ref="I250:J250" si="157">I153</f>
        <v>0</v>
      </c>
      <c r="J250" s="601">
        <f t="shared" si="157"/>
        <v>0</v>
      </c>
      <c r="K250" s="601">
        <f t="shared" ref="K250:L250" si="158">K153</f>
        <v>0</v>
      </c>
      <c r="L250" s="601">
        <f t="shared" si="158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59">H165</f>
        <v>0</v>
      </c>
      <c r="I251" s="601">
        <f t="shared" ref="I251:J251" si="160">I165</f>
        <v>0</v>
      </c>
      <c r="J251" s="601">
        <f t="shared" si="160"/>
        <v>0</v>
      </c>
      <c r="K251" s="601">
        <f t="shared" ref="K251:L251" si="161">K165</f>
        <v>0</v>
      </c>
      <c r="L251" s="601">
        <f t="shared" si="161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" si="162">SUM(G249:G251)</f>
        <v>0</v>
      </c>
      <c r="H252" s="523">
        <f t="shared" ref="H252:I252" si="163">SUM(H249:H251)</f>
        <v>965858.03016666672</v>
      </c>
      <c r="I252" s="523">
        <f t="shared" si="163"/>
        <v>973812.52800000017</v>
      </c>
      <c r="J252" s="523">
        <f t="shared" ref="J252:K252" si="164">SUM(J249:J251)</f>
        <v>973812.52800000017</v>
      </c>
      <c r="K252" s="523">
        <f t="shared" si="164"/>
        <v>973812.52800000017</v>
      </c>
      <c r="L252" s="523">
        <f t="shared" ref="L252" si="165">SUM(L249:L251)</f>
        <v>973812.52800000017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66">H190</f>
        <v>0</v>
      </c>
      <c r="I254" s="519">
        <f t="shared" si="166"/>
        <v>0</v>
      </c>
      <c r="J254" s="519">
        <f t="shared" si="166"/>
        <v>0</v>
      </c>
      <c r="K254" s="519">
        <f t="shared" ref="K254:L254" si="167">K190</f>
        <v>0</v>
      </c>
      <c r="L254" s="519">
        <f t="shared" si="167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:I255" si="168">H200</f>
        <v>0</v>
      </c>
      <c r="I255" s="519">
        <f t="shared" si="168"/>
        <v>0</v>
      </c>
      <c r="J255" s="519">
        <f t="shared" ref="J255:K255" si="169">J200</f>
        <v>0</v>
      </c>
      <c r="K255" s="519">
        <f t="shared" si="169"/>
        <v>0</v>
      </c>
      <c r="L255" s="519">
        <f t="shared" ref="L255" si="170">L200</f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:I256" si="171">H217</f>
        <v>0</v>
      </c>
      <c r="I256" s="519">
        <f t="shared" si="171"/>
        <v>0</v>
      </c>
      <c r="J256" s="519">
        <f t="shared" ref="J256:K256" si="172">J217</f>
        <v>0</v>
      </c>
      <c r="K256" s="519">
        <f t="shared" si="172"/>
        <v>0</v>
      </c>
      <c r="L256" s="519">
        <f t="shared" ref="L256" si="173">L217</f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:I257" si="174">H230</f>
        <v>0</v>
      </c>
      <c r="I257" s="519">
        <f t="shared" si="174"/>
        <v>0</v>
      </c>
      <c r="J257" s="519">
        <f t="shared" ref="J257:K257" si="175">J230</f>
        <v>0</v>
      </c>
      <c r="K257" s="519">
        <f t="shared" si="175"/>
        <v>0</v>
      </c>
      <c r="L257" s="519">
        <f t="shared" ref="L257" si="176">L230</f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" si="177">SUM(G254:G257)</f>
        <v>0</v>
      </c>
      <c r="H258" s="523">
        <f t="shared" ref="H258:I258" si="178">SUM(H254:H257)</f>
        <v>0</v>
      </c>
      <c r="I258" s="523">
        <f t="shared" si="178"/>
        <v>0</v>
      </c>
      <c r="J258" s="523">
        <f t="shared" ref="J258:K258" si="179">SUM(J254:J257)</f>
        <v>0</v>
      </c>
      <c r="K258" s="523">
        <f t="shared" si="179"/>
        <v>0</v>
      </c>
      <c r="L258" s="523">
        <f t="shared" ref="L258" si="180">SUM(L254:L257)</f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" si="181">G252-G258</f>
        <v>0</v>
      </c>
      <c r="H260" s="523">
        <f t="shared" ref="H260:I260" si="182">H252-H258</f>
        <v>965858.03016666672</v>
      </c>
      <c r="I260" s="523">
        <f t="shared" si="182"/>
        <v>973812.52800000017</v>
      </c>
      <c r="J260" s="523">
        <f t="shared" ref="J260:K260" si="183">J252-J258</f>
        <v>973812.52800000017</v>
      </c>
      <c r="K260" s="523">
        <f t="shared" si="183"/>
        <v>973812.52800000017</v>
      </c>
      <c r="L260" s="523">
        <f t="shared" ref="L260" si="184">L252-L258</f>
        <v>973812.52800000017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85">G266</f>
        <v>0</v>
      </c>
      <c r="I266" s="409">
        <f t="shared" si="185"/>
        <v>0</v>
      </c>
      <c r="J266" s="409">
        <f t="shared" si="185"/>
        <v>0</v>
      </c>
      <c r="K266" s="409">
        <f t="shared" si="185"/>
        <v>0</v>
      </c>
      <c r="L266" s="409">
        <f t="shared" si="185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85"/>
        <v>0</v>
      </c>
      <c r="I267" s="409">
        <f t="shared" si="185"/>
        <v>0</v>
      </c>
      <c r="J267" s="409">
        <f t="shared" si="185"/>
        <v>0</v>
      </c>
      <c r="K267" s="409">
        <f t="shared" si="185"/>
        <v>0</v>
      </c>
      <c r="L267" s="409">
        <f t="shared" si="185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86">G266-G267</f>
        <v>0</v>
      </c>
      <c r="H269" s="523">
        <f t="shared" si="186"/>
        <v>0</v>
      </c>
      <c r="I269" s="523">
        <f t="shared" si="186"/>
        <v>0</v>
      </c>
      <c r="J269" s="523">
        <f t="shared" si="186"/>
        <v>0</v>
      </c>
      <c r="K269" s="523">
        <f t="shared" si="186"/>
        <v>0</v>
      </c>
      <c r="L269" s="523">
        <f t="shared" ref="L269" si="187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88">G260+G269</f>
        <v>0</v>
      </c>
      <c r="H273" s="523">
        <f t="shared" si="188"/>
        <v>965858.03016666672</v>
      </c>
      <c r="I273" s="523">
        <f t="shared" si="188"/>
        <v>973812.52800000017</v>
      </c>
      <c r="J273" s="523">
        <f t="shared" si="188"/>
        <v>973812.52800000017</v>
      </c>
      <c r="K273" s="523">
        <f t="shared" si="188"/>
        <v>973812.52800000017</v>
      </c>
      <c r="L273" s="523">
        <f t="shared" ref="L273" si="189">L260+L269</f>
        <v>973812.52800000017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90">G273/(G252+G266)</f>
        <v>#DIV/0!</v>
      </c>
      <c r="H274" s="662">
        <f t="shared" si="190"/>
        <v>1</v>
      </c>
      <c r="I274" s="662">
        <f t="shared" si="190"/>
        <v>1</v>
      </c>
      <c r="J274" s="662">
        <f t="shared" si="190"/>
        <v>1</v>
      </c>
      <c r="K274" s="662">
        <f t="shared" si="190"/>
        <v>1</v>
      </c>
      <c r="L274" s="662">
        <f t="shared" ref="L274" si="191">L273/(L252+L266)</f>
        <v>1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183:E183"/>
    <mergeCell ref="D184:E184"/>
    <mergeCell ref="D185:E185"/>
    <mergeCell ref="D186:E186"/>
    <mergeCell ref="D146:E146"/>
    <mergeCell ref="D149:E149"/>
    <mergeCell ref="D150:E150"/>
    <mergeCell ref="D158:E158"/>
    <mergeCell ref="D161:E161"/>
    <mergeCell ref="D162:E162"/>
    <mergeCell ref="D182:E182"/>
    <mergeCell ref="D196:E196"/>
    <mergeCell ref="D195:E195"/>
    <mergeCell ref="D215:E215"/>
    <mergeCell ref="D197:E197"/>
    <mergeCell ref="D198:E198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133:E133"/>
    <mergeCell ref="D134:E134"/>
    <mergeCell ref="D135:E135"/>
    <mergeCell ref="D124:E124"/>
    <mergeCell ref="D125:E125"/>
    <mergeCell ref="D126:E126"/>
    <mergeCell ref="D127:E127"/>
    <mergeCell ref="D128:E128"/>
    <mergeCell ref="D119:E119"/>
    <mergeCell ref="D120:E120"/>
    <mergeCell ref="D118:E118"/>
    <mergeCell ref="D131:E131"/>
    <mergeCell ref="D132:E132"/>
  </mergeCells>
  <phoneticPr fontId="0" type="noConversion"/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7"/>
  <dimension ref="B1:N288"/>
  <sheetViews>
    <sheetView showGridLines="0" zoomScale="85" zoomScaleNormal="85" zoomScaleSheetLayoutView="85" workbookViewId="0">
      <pane ySplit="11" topLeftCell="A12" activePane="bottomLeft" state="frozen"/>
      <selection activeCell="B2" sqref="B2"/>
      <selection pane="bottomLeft" activeCell="G51" sqref="G51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0</v>
      </c>
      <c r="H18" s="300">
        <f>G18</f>
        <v>0</v>
      </c>
      <c r="I18" s="300">
        <f>H18</f>
        <v>0</v>
      </c>
      <c r="J18" s="300">
        <f>I18</f>
        <v>0</v>
      </c>
      <c r="K18" s="300">
        <f>J18</f>
        <v>0</v>
      </c>
      <c r="L18" s="300">
        <f>K18</f>
        <v>0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5">
        <v>0</v>
      </c>
      <c r="H24" s="315">
        <f t="shared" ref="H24:L25" si="2">G24</f>
        <v>0</v>
      </c>
      <c r="I24" s="315">
        <f t="shared" si="2"/>
        <v>0</v>
      </c>
      <c r="J24" s="315">
        <f t="shared" si="2"/>
        <v>0</v>
      </c>
      <c r="K24" s="315">
        <f t="shared" si="2"/>
        <v>0</v>
      </c>
      <c r="L24" s="315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5">
        <v>0</v>
      </c>
      <c r="H25" s="315">
        <f t="shared" si="2"/>
        <v>0</v>
      </c>
      <c r="I25" s="315">
        <f t="shared" si="2"/>
        <v>0</v>
      </c>
      <c r="J25" s="315">
        <f t="shared" si="2"/>
        <v>0</v>
      </c>
      <c r="K25" s="315">
        <f t="shared" si="2"/>
        <v>0</v>
      </c>
      <c r="L25" s="315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5">
        <v>0</v>
      </c>
      <c r="H27" s="315">
        <f t="shared" ref="H27:L28" si="4">G27</f>
        <v>0</v>
      </c>
      <c r="I27" s="315">
        <f t="shared" si="4"/>
        <v>0</v>
      </c>
      <c r="J27" s="315">
        <f t="shared" si="4"/>
        <v>0</v>
      </c>
      <c r="K27" s="315">
        <f t="shared" si="4"/>
        <v>0</v>
      </c>
      <c r="L27" s="315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5">
        <v>0</v>
      </c>
      <c r="H28" s="315">
        <f t="shared" si="4"/>
        <v>0</v>
      </c>
      <c r="I28" s="315">
        <f t="shared" si="4"/>
        <v>0</v>
      </c>
      <c r="J28" s="315">
        <f t="shared" si="4"/>
        <v>0</v>
      </c>
      <c r="K28" s="315">
        <f t="shared" si="4"/>
        <v>0</v>
      </c>
      <c r="L28" s="315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s">
        <v>70</v>
      </c>
      <c r="H34" s="315" t="str">
        <f t="shared" ref="H34:L34" si="11">+G34</f>
        <v>nee</v>
      </c>
      <c r="I34" s="315" t="str">
        <f t="shared" si="11"/>
        <v>nee</v>
      </c>
      <c r="J34" s="315" t="str">
        <f t="shared" si="11"/>
        <v>nee</v>
      </c>
      <c r="K34" s="315" t="str">
        <f t="shared" si="11"/>
        <v>nee</v>
      </c>
      <c r="L34" s="315" t="str">
        <f t="shared" si="11"/>
        <v>nee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5">
        <v>0</v>
      </c>
      <c r="H36" s="315">
        <f t="shared" ref="H36:L36" si="16">G36</f>
        <v>0</v>
      </c>
      <c r="I36" s="315">
        <f t="shared" si="16"/>
        <v>0</v>
      </c>
      <c r="J36" s="315">
        <f t="shared" si="16"/>
        <v>0</v>
      </c>
      <c r="K36" s="315">
        <f t="shared" si="16"/>
        <v>0</v>
      </c>
      <c r="L36" s="315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s">
        <v>70</v>
      </c>
      <c r="H51" s="315" t="str">
        <f t="shared" ref="H51:L51" si="29">+G51</f>
        <v>nee</v>
      </c>
      <c r="I51" s="315" t="str">
        <f t="shared" si="29"/>
        <v>nee</v>
      </c>
      <c r="J51" s="315" t="str">
        <f t="shared" si="29"/>
        <v>nee</v>
      </c>
      <c r="K51" s="315" t="str">
        <f t="shared" si="29"/>
        <v>nee</v>
      </c>
      <c r="L51" s="315" t="str">
        <f t="shared" si="29"/>
        <v>nee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" si="30">SUM(G47:G48)</f>
        <v>0</v>
      </c>
      <c r="H52" s="517">
        <f t="shared" ref="H52:I52" si="31">SUM(H47:H48)</f>
        <v>0</v>
      </c>
      <c r="I52" s="517">
        <f t="shared" si="31"/>
        <v>0</v>
      </c>
      <c r="J52" s="517">
        <f t="shared" ref="J52:K52" si="32">SUM(J47:J48)</f>
        <v>0</v>
      </c>
      <c r="K52" s="517">
        <f t="shared" si="32"/>
        <v>0</v>
      </c>
      <c r="L52" s="517">
        <f t="shared" ref="L52" si="33">SUM(L47:L48)</f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5">
        <v>0</v>
      </c>
      <c r="H55" s="315">
        <f t="shared" ref="H55:L56" si="34">G55</f>
        <v>0</v>
      </c>
      <c r="I55" s="315">
        <f t="shared" si="34"/>
        <v>0</v>
      </c>
      <c r="J55" s="315">
        <f t="shared" si="34"/>
        <v>0</v>
      </c>
      <c r="K55" s="315">
        <f t="shared" si="34"/>
        <v>0</v>
      </c>
      <c r="L55" s="315">
        <f t="shared" si="34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5">
        <v>0</v>
      </c>
      <c r="H56" s="315">
        <f t="shared" si="34"/>
        <v>0</v>
      </c>
      <c r="I56" s="315">
        <f t="shared" si="34"/>
        <v>0</v>
      </c>
      <c r="J56" s="315">
        <f t="shared" si="34"/>
        <v>0</v>
      </c>
      <c r="K56" s="315">
        <f t="shared" si="34"/>
        <v>0</v>
      </c>
      <c r="L56" s="315">
        <f t="shared" si="34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5">G55+G56</f>
        <v>0</v>
      </c>
      <c r="H57" s="516">
        <f t="shared" si="35"/>
        <v>0</v>
      </c>
      <c r="I57" s="516">
        <f t="shared" si="35"/>
        <v>0</v>
      </c>
      <c r="J57" s="516">
        <f t="shared" si="35"/>
        <v>0</v>
      </c>
      <c r="K57" s="516">
        <f t="shared" si="35"/>
        <v>0</v>
      </c>
      <c r="L57" s="516">
        <f t="shared" si="35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5">
        <v>0</v>
      </c>
      <c r="H58" s="315">
        <f t="shared" ref="H58:L59" si="36">G58</f>
        <v>0</v>
      </c>
      <c r="I58" s="315">
        <f t="shared" si="36"/>
        <v>0</v>
      </c>
      <c r="J58" s="315">
        <f t="shared" si="36"/>
        <v>0</v>
      </c>
      <c r="K58" s="315">
        <f t="shared" si="36"/>
        <v>0</v>
      </c>
      <c r="L58" s="315">
        <f t="shared" si="36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5">
        <v>0</v>
      </c>
      <c r="H59" s="315">
        <f t="shared" si="36"/>
        <v>0</v>
      </c>
      <c r="I59" s="315">
        <f t="shared" si="36"/>
        <v>0</v>
      </c>
      <c r="J59" s="315">
        <f t="shared" si="36"/>
        <v>0</v>
      </c>
      <c r="K59" s="315">
        <f t="shared" si="36"/>
        <v>0</v>
      </c>
      <c r="L59" s="315">
        <f t="shared" si="36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7">($E$27*G58)+($E$28*G59)</f>
        <v>0</v>
      </c>
      <c r="H60" s="596">
        <f t="shared" si="37"/>
        <v>0</v>
      </c>
      <c r="I60" s="596">
        <f t="shared" si="37"/>
        <v>0</v>
      </c>
      <c r="J60" s="596">
        <f t="shared" si="37"/>
        <v>0</v>
      </c>
      <c r="K60" s="596">
        <f t="shared" si="37"/>
        <v>0</v>
      </c>
      <c r="L60" s="596">
        <f t="shared" ref="L60" si="38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9">ROUND(IF(G64&lt;(G57*0.8),G64,(0.8*G57)),0)</f>
        <v>0</v>
      </c>
      <c r="H61" s="517">
        <f t="shared" si="39"/>
        <v>0</v>
      </c>
      <c r="I61" s="517">
        <f>ROUND(IF(I64&lt;(I57*0.8),I64,(0.8*I57)),0)</f>
        <v>0</v>
      </c>
      <c r="J61" s="517">
        <f t="shared" si="39"/>
        <v>0</v>
      </c>
      <c r="K61" s="517">
        <f t="shared" si="39"/>
        <v>0</v>
      </c>
      <c r="L61" s="517">
        <f t="shared" ref="L61" si="40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1">+G62</f>
        <v>#REF!</v>
      </c>
      <c r="I62" s="315" t="e">
        <f t="shared" si="41"/>
        <v>#REF!</v>
      </c>
      <c r="J62" s="315" t="e">
        <f t="shared" si="41"/>
        <v>#REF!</v>
      </c>
      <c r="K62" s="315" t="e">
        <f t="shared" si="41"/>
        <v>#REF!</v>
      </c>
      <c r="L62" s="315" t="e">
        <f t="shared" si="41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" si="42">SUM(G58:G59)</f>
        <v>0</v>
      </c>
      <c r="H63" s="517">
        <f t="shared" ref="H63:I63" si="43">SUM(H58:H59)</f>
        <v>0</v>
      </c>
      <c r="I63" s="517">
        <f t="shared" si="43"/>
        <v>0</v>
      </c>
      <c r="J63" s="517">
        <f t="shared" ref="J63:K63" si="44">SUM(J58:J59)</f>
        <v>0</v>
      </c>
      <c r="K63" s="517">
        <f t="shared" si="44"/>
        <v>0</v>
      </c>
      <c r="L63" s="517">
        <f t="shared" ref="L63" si="45">SUM(L58:L59)</f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6">G9</f>
        <v>2014</v>
      </c>
      <c r="H67" s="668">
        <f t="shared" si="46"/>
        <v>2015</v>
      </c>
      <c r="I67" s="668">
        <f t="shared" si="46"/>
        <v>2016</v>
      </c>
      <c r="J67" s="668">
        <f t="shared" si="46"/>
        <v>2017</v>
      </c>
      <c r="K67" s="668">
        <f t="shared" si="46"/>
        <v>2018</v>
      </c>
      <c r="L67" s="668">
        <f t="shared" ref="L67" si="47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8">SUM(G71:G72)</f>
        <v>0</v>
      </c>
      <c r="H70" s="517">
        <f t="shared" si="48"/>
        <v>0</v>
      </c>
      <c r="I70" s="517">
        <f t="shared" si="48"/>
        <v>0</v>
      </c>
      <c r="J70" s="517">
        <f t="shared" si="48"/>
        <v>0</v>
      </c>
      <c r="K70" s="517">
        <f t="shared" si="48"/>
        <v>0</v>
      </c>
      <c r="L70" s="517">
        <f t="shared" ref="L70" si="49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50">LOOKUP(G69,groepenleerlingennu,vloeroppervlaknu)</f>
        <v>375</v>
      </c>
      <c r="H74" s="587">
        <f t="shared" si="50"/>
        <v>375</v>
      </c>
      <c r="I74" s="587">
        <f t="shared" si="50"/>
        <v>375</v>
      </c>
      <c r="J74" s="587">
        <f t="shared" si="50"/>
        <v>375</v>
      </c>
      <c r="K74" s="587">
        <f t="shared" si="50"/>
        <v>375</v>
      </c>
      <c r="L74" s="587">
        <f t="shared" ref="L74" si="51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:K75" si="52">SUM(G76:G77)</f>
        <v>0</v>
      </c>
      <c r="H75" s="517">
        <f t="shared" si="52"/>
        <v>0</v>
      </c>
      <c r="I75" s="517">
        <f t="shared" si="52"/>
        <v>0</v>
      </c>
      <c r="J75" s="517">
        <f t="shared" si="52"/>
        <v>0</v>
      </c>
      <c r="K75" s="517">
        <f t="shared" si="52"/>
        <v>0</v>
      </c>
      <c r="L75" s="517">
        <f t="shared" ref="L75" si="53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4">LOOKUP(G71,groepenleerlingennu,vloeroppervlaknu)</f>
        <v>0</v>
      </c>
      <c r="H76" s="598">
        <f t="shared" si="54"/>
        <v>0</v>
      </c>
      <c r="I76" s="598">
        <f t="shared" ref="I76:J76" si="55">LOOKUP(I71,groepenleerlingennu,vloeroppervlaknu)</f>
        <v>0</v>
      </c>
      <c r="J76" s="598">
        <f t="shared" si="55"/>
        <v>0</v>
      </c>
      <c r="K76" s="598">
        <f t="shared" ref="K76:L76" si="56">LOOKUP(K71,groepenleerlingennu,vloeroppervlaknu)</f>
        <v>0</v>
      </c>
      <c r="L76" s="598">
        <f t="shared" si="56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4"/>
        <v>0</v>
      </c>
      <c r="H77" s="598">
        <f t="shared" si="54"/>
        <v>0</v>
      </c>
      <c r="I77" s="598">
        <f t="shared" ref="I77:J77" si="57">LOOKUP(I72,groepenleerlingennu,vloeroppervlaknu)</f>
        <v>0</v>
      </c>
      <c r="J77" s="598">
        <f t="shared" si="57"/>
        <v>0</v>
      </c>
      <c r="K77" s="598">
        <f t="shared" ref="K77:L77" si="58">LOOKUP(K72,groepenleerlingennu,vloeroppervlaknu)</f>
        <v>0</v>
      </c>
      <c r="L77" s="598">
        <f t="shared" si="58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59">IF(G71=0,0,1)+IF(G72=0,0,1)</f>
        <v>0</v>
      </c>
      <c r="H79" s="110">
        <f t="shared" si="59"/>
        <v>0</v>
      </c>
      <c r="I79" s="110">
        <f t="shared" si="59"/>
        <v>0</v>
      </c>
      <c r="J79" s="110">
        <f t="shared" si="59"/>
        <v>0</v>
      </c>
      <c r="K79" s="110">
        <f t="shared" si="59"/>
        <v>0</v>
      </c>
      <c r="L79" s="110">
        <f t="shared" ref="L79" si="60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1">G8</f>
        <v>2014/15</v>
      </c>
      <c r="H86" s="664" t="str">
        <f t="shared" si="61"/>
        <v>2015/16</v>
      </c>
      <c r="I86" s="664" t="str">
        <f t="shared" si="61"/>
        <v>2016/17</v>
      </c>
      <c r="J86" s="664" t="str">
        <f t="shared" si="61"/>
        <v>2017/18</v>
      </c>
      <c r="K86" s="664" t="str">
        <f t="shared" si="61"/>
        <v>2018/19</v>
      </c>
      <c r="L86" s="664" t="str">
        <f t="shared" ref="L86" si="62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3">IF(G46=0,0,ROUND(0.75*(SUM(G99:G100)-G97),2))</f>
        <v>0</v>
      </c>
      <c r="H98" s="519">
        <f t="shared" si="63"/>
        <v>0</v>
      </c>
      <c r="I98" s="519">
        <f t="shared" si="63"/>
        <v>0</v>
      </c>
      <c r="J98" s="519">
        <f t="shared" si="63"/>
        <v>0</v>
      </c>
      <c r="K98" s="519">
        <f t="shared" si="63"/>
        <v>0</v>
      </c>
      <c r="L98" s="519">
        <f t="shared" ref="L98" si="64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5">SUM(G104:G108)</f>
        <v>0</v>
      </c>
      <c r="H109" s="588">
        <f t="shared" si="65"/>
        <v>0</v>
      </c>
      <c r="I109" s="588">
        <f t="shared" si="65"/>
        <v>0</v>
      </c>
      <c r="J109" s="588">
        <f t="shared" si="65"/>
        <v>0</v>
      </c>
      <c r="K109" s="588">
        <f t="shared" si="65"/>
        <v>0</v>
      </c>
      <c r="L109" s="588">
        <f t="shared" ref="L109" si="66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" si="67">G111+G112+G113</f>
        <v>0</v>
      </c>
      <c r="H114" s="589">
        <f t="shared" ref="H114:I114" si="68">H111+H112+H113</f>
        <v>0</v>
      </c>
      <c r="I114" s="589">
        <f t="shared" si="68"/>
        <v>0</v>
      </c>
      <c r="J114" s="589">
        <f t="shared" ref="J114:K114" si="69">J111+J112+J113</f>
        <v>0</v>
      </c>
      <c r="K114" s="589">
        <f t="shared" si="69"/>
        <v>0</v>
      </c>
      <c r="L114" s="589">
        <f t="shared" ref="L114" si="70">L111+L112+L113</f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1">G118</f>
        <v>0</v>
      </c>
      <c r="I118" s="269">
        <f t="shared" si="71"/>
        <v>0</v>
      </c>
      <c r="J118" s="269">
        <f t="shared" si="71"/>
        <v>0</v>
      </c>
      <c r="K118" s="269">
        <f t="shared" si="71"/>
        <v>0</v>
      </c>
      <c r="L118" s="269">
        <f t="shared" si="71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1"/>
        <v>0</v>
      </c>
      <c r="I119" s="269">
        <f t="shared" si="71"/>
        <v>0</v>
      </c>
      <c r="J119" s="269">
        <f t="shared" si="71"/>
        <v>0</v>
      </c>
      <c r="K119" s="269">
        <f t="shared" si="71"/>
        <v>0</v>
      </c>
      <c r="L119" s="269">
        <f t="shared" si="71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1"/>
        <v>0</v>
      </c>
      <c r="I120" s="269">
        <f t="shared" si="71"/>
        <v>0</v>
      </c>
      <c r="J120" s="269">
        <f t="shared" si="71"/>
        <v>0</v>
      </c>
      <c r="K120" s="269">
        <f t="shared" si="71"/>
        <v>0</v>
      </c>
      <c r="L120" s="269">
        <f t="shared" si="71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2">SUM(G116:G120)</f>
        <v>0</v>
      </c>
      <c r="H121" s="590">
        <f t="shared" si="72"/>
        <v>0</v>
      </c>
      <c r="I121" s="590">
        <f t="shared" ref="I121:J121" si="73">SUM(I116:I120)</f>
        <v>0</v>
      </c>
      <c r="J121" s="590">
        <f t="shared" si="73"/>
        <v>0</v>
      </c>
      <c r="K121" s="590">
        <f t="shared" ref="K121:L121" si="74">SUM(K116:K120)</f>
        <v>0</v>
      </c>
      <c r="L121" s="590">
        <f t="shared" si="74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5">G124</f>
        <v>0</v>
      </c>
      <c r="I124" s="269">
        <f t="shared" si="75"/>
        <v>0</v>
      </c>
      <c r="J124" s="269">
        <f t="shared" si="75"/>
        <v>0</v>
      </c>
      <c r="K124" s="269">
        <f t="shared" si="75"/>
        <v>0</v>
      </c>
      <c r="L124" s="269">
        <f t="shared" si="75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5"/>
        <v>0</v>
      </c>
      <c r="I125" s="269">
        <f t="shared" si="75"/>
        <v>0</v>
      </c>
      <c r="J125" s="269">
        <f t="shared" si="75"/>
        <v>0</v>
      </c>
      <c r="K125" s="269">
        <f t="shared" si="75"/>
        <v>0</v>
      </c>
      <c r="L125" s="269">
        <f t="shared" si="75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5"/>
        <v>0</v>
      </c>
      <c r="I126" s="269">
        <f t="shared" si="75"/>
        <v>0</v>
      </c>
      <c r="J126" s="269">
        <f t="shared" si="75"/>
        <v>0</v>
      </c>
      <c r="K126" s="269">
        <f t="shared" si="75"/>
        <v>0</v>
      </c>
      <c r="L126" s="269">
        <f t="shared" si="75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5"/>
        <v>0</v>
      </c>
      <c r="I127" s="269">
        <f t="shared" si="75"/>
        <v>0</v>
      </c>
      <c r="J127" s="269">
        <f t="shared" si="75"/>
        <v>0</v>
      </c>
      <c r="K127" s="269">
        <f t="shared" si="75"/>
        <v>0</v>
      </c>
      <c r="L127" s="269">
        <f t="shared" si="75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5"/>
        <v>0</v>
      </c>
      <c r="I128" s="269">
        <f t="shared" si="75"/>
        <v>0</v>
      </c>
      <c r="J128" s="269">
        <f t="shared" si="75"/>
        <v>0</v>
      </c>
      <c r="K128" s="269">
        <f t="shared" si="75"/>
        <v>0</v>
      </c>
      <c r="L128" s="269">
        <f t="shared" si="75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" si="76">SUM(G124:G128)</f>
        <v>0</v>
      </c>
      <c r="H129" s="591">
        <f t="shared" ref="H129:I129" si="77">SUM(H124:H128)</f>
        <v>0</v>
      </c>
      <c r="I129" s="591">
        <f t="shared" si="77"/>
        <v>0</v>
      </c>
      <c r="J129" s="591">
        <f t="shared" ref="J129:K129" si="78">SUM(J124:J128)</f>
        <v>0</v>
      </c>
      <c r="K129" s="591">
        <f t="shared" si="78"/>
        <v>0</v>
      </c>
      <c r="L129" s="591">
        <f t="shared" ref="L129" si="79">SUM(L124:L128)</f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80">G131</f>
        <v>0</v>
      </c>
      <c r="I131" s="269">
        <f t="shared" si="80"/>
        <v>0</v>
      </c>
      <c r="J131" s="269">
        <f t="shared" si="80"/>
        <v>0</v>
      </c>
      <c r="K131" s="269">
        <f t="shared" si="80"/>
        <v>0</v>
      </c>
      <c r="L131" s="269">
        <f t="shared" si="80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80"/>
        <v>0</v>
      </c>
      <c r="I132" s="269">
        <f t="shared" si="80"/>
        <v>0</v>
      </c>
      <c r="J132" s="269">
        <f t="shared" si="80"/>
        <v>0</v>
      </c>
      <c r="K132" s="269">
        <f t="shared" si="80"/>
        <v>0</v>
      </c>
      <c r="L132" s="269">
        <f t="shared" si="80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80"/>
        <v>0</v>
      </c>
      <c r="I133" s="269">
        <f t="shared" si="80"/>
        <v>0</v>
      </c>
      <c r="J133" s="269">
        <f t="shared" si="80"/>
        <v>0</v>
      </c>
      <c r="K133" s="269">
        <f t="shared" si="80"/>
        <v>0</v>
      </c>
      <c r="L133" s="269">
        <f t="shared" si="80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80"/>
        <v>0</v>
      </c>
      <c r="I134" s="269">
        <f t="shared" si="80"/>
        <v>0</v>
      </c>
      <c r="J134" s="269">
        <f t="shared" si="80"/>
        <v>0</v>
      </c>
      <c r="K134" s="269">
        <f t="shared" si="80"/>
        <v>0</v>
      </c>
      <c r="L134" s="269">
        <f t="shared" si="80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80"/>
        <v>0</v>
      </c>
      <c r="I135" s="269">
        <f t="shared" si="80"/>
        <v>0</v>
      </c>
      <c r="J135" s="269">
        <f t="shared" si="80"/>
        <v>0</v>
      </c>
      <c r="K135" s="269">
        <f t="shared" si="80"/>
        <v>0</v>
      </c>
      <c r="L135" s="269">
        <f t="shared" si="80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" si="81">SUM(G131:G135)</f>
        <v>0</v>
      </c>
      <c r="H136" s="591">
        <f t="shared" ref="H136:I136" si="82">SUM(H131:H135)</f>
        <v>0</v>
      </c>
      <c r="I136" s="591">
        <f t="shared" si="82"/>
        <v>0</v>
      </c>
      <c r="J136" s="591">
        <f t="shared" ref="J136:K136" si="83">SUM(J131:J135)</f>
        <v>0</v>
      </c>
      <c r="K136" s="591">
        <f t="shared" si="83"/>
        <v>0</v>
      </c>
      <c r="L136" s="591">
        <f t="shared" ref="L136" si="84">SUM(L131:L135)</f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" si="85">G129-G136</f>
        <v>0</v>
      </c>
      <c r="H138" s="588">
        <f t="shared" ref="H138:I138" si="86">H129-H136</f>
        <v>0</v>
      </c>
      <c r="I138" s="588">
        <f t="shared" si="86"/>
        <v>0</v>
      </c>
      <c r="J138" s="588">
        <f t="shared" ref="J138:K138" si="87">J129-J136</f>
        <v>0</v>
      </c>
      <c r="K138" s="588">
        <f t="shared" si="87"/>
        <v>0</v>
      </c>
      <c r="L138" s="588">
        <f t="shared" ref="L138" si="88">L129-L136</f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89">G102+G109+G114+G121-G138</f>
        <v>0</v>
      </c>
      <c r="H140" s="592">
        <f t="shared" si="89"/>
        <v>0</v>
      </c>
      <c r="I140" s="592">
        <f t="shared" si="89"/>
        <v>0</v>
      </c>
      <c r="J140" s="592">
        <f t="shared" si="89"/>
        <v>0</v>
      </c>
      <c r="K140" s="592">
        <f t="shared" si="89"/>
        <v>0</v>
      </c>
      <c r="L140" s="592">
        <f t="shared" ref="L140" si="90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91">7/12*(G140-G114)+5/12*(H140-H114)+H114</f>
        <v>0</v>
      </c>
      <c r="I141" s="616">
        <f t="shared" si="91"/>
        <v>0</v>
      </c>
      <c r="J141" s="616">
        <f t="shared" si="91"/>
        <v>0</v>
      </c>
      <c r="K141" s="616">
        <f t="shared" si="91"/>
        <v>0</v>
      </c>
      <c r="L141" s="616">
        <f t="shared" si="91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92">G146</f>
        <v>0</v>
      </c>
      <c r="I146" s="269">
        <f t="shared" si="92"/>
        <v>0</v>
      </c>
      <c r="J146" s="269">
        <f t="shared" si="92"/>
        <v>0</v>
      </c>
      <c r="K146" s="269">
        <f t="shared" si="92"/>
        <v>0</v>
      </c>
      <c r="L146" s="269">
        <f t="shared" si="92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93">G147</f>
        <v>0</v>
      </c>
      <c r="I147" s="269">
        <f t="shared" si="93"/>
        <v>0</v>
      </c>
      <c r="J147" s="269">
        <f t="shared" si="93"/>
        <v>0</v>
      </c>
      <c r="K147" s="269">
        <f t="shared" si="93"/>
        <v>0</v>
      </c>
      <c r="L147" s="269">
        <f t="shared" si="93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93"/>
        <v>0</v>
      </c>
      <c r="I148" s="269">
        <f t="shared" si="93"/>
        <v>0</v>
      </c>
      <c r="J148" s="269">
        <f t="shared" si="93"/>
        <v>0</v>
      </c>
      <c r="K148" s="269">
        <f t="shared" si="93"/>
        <v>0</v>
      </c>
      <c r="L148" s="269">
        <f t="shared" si="93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92"/>
        <v>0</v>
      </c>
      <c r="I149" s="269">
        <f t="shared" si="92"/>
        <v>0</v>
      </c>
      <c r="J149" s="269">
        <f t="shared" si="92"/>
        <v>0</v>
      </c>
      <c r="K149" s="269">
        <f t="shared" si="92"/>
        <v>0</v>
      </c>
      <c r="L149" s="269">
        <f t="shared" si="92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92"/>
        <v>0</v>
      </c>
      <c r="I150" s="269">
        <f t="shared" si="92"/>
        <v>0</v>
      </c>
      <c r="J150" s="269">
        <f t="shared" si="92"/>
        <v>0</v>
      </c>
      <c r="K150" s="269">
        <f t="shared" si="92"/>
        <v>0</v>
      </c>
      <c r="L150" s="269">
        <f t="shared" si="92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4">SUM(G146:G150)</f>
        <v>0</v>
      </c>
      <c r="H152" s="593">
        <f t="shared" ref="H152:I152" si="95">SUM(H146:H150)</f>
        <v>0</v>
      </c>
      <c r="I152" s="593">
        <f t="shared" si="95"/>
        <v>0</v>
      </c>
      <c r="J152" s="593">
        <f t="shared" ref="J152:K152" si="96">SUM(J146:J150)</f>
        <v>0</v>
      </c>
      <c r="K152" s="593">
        <f t="shared" si="96"/>
        <v>0</v>
      </c>
      <c r="L152" s="593">
        <f t="shared" ref="L152" si="97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98">7/12*G152+5/12*H152</f>
        <v>0</v>
      </c>
      <c r="I153" s="616">
        <f t="shared" si="98"/>
        <v>0</v>
      </c>
      <c r="J153" s="616">
        <f t="shared" si="98"/>
        <v>0</v>
      </c>
      <c r="K153" s="616">
        <f t="shared" si="98"/>
        <v>0</v>
      </c>
      <c r="L153" s="616">
        <f t="shared" si="98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99">G158</f>
        <v>0</v>
      </c>
      <c r="I158" s="269">
        <f t="shared" si="99"/>
        <v>0</v>
      </c>
      <c r="J158" s="269">
        <f t="shared" si="99"/>
        <v>0</v>
      </c>
      <c r="K158" s="269">
        <f t="shared" si="99"/>
        <v>0</v>
      </c>
      <c r="L158" s="269">
        <f t="shared" si="99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100">G159</f>
        <v>0</v>
      </c>
      <c r="I159" s="269">
        <f t="shared" si="100"/>
        <v>0</v>
      </c>
      <c r="J159" s="269">
        <f t="shared" si="100"/>
        <v>0</v>
      </c>
      <c r="K159" s="269">
        <f t="shared" si="100"/>
        <v>0</v>
      </c>
      <c r="L159" s="269">
        <f t="shared" si="100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100"/>
        <v>0</v>
      </c>
      <c r="I160" s="269">
        <f t="shared" si="100"/>
        <v>0</v>
      </c>
      <c r="J160" s="269">
        <f t="shared" si="100"/>
        <v>0</v>
      </c>
      <c r="K160" s="269">
        <f t="shared" si="100"/>
        <v>0</v>
      </c>
      <c r="L160" s="269">
        <f t="shared" si="100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99"/>
        <v>0</v>
      </c>
      <c r="I161" s="269">
        <f t="shared" si="99"/>
        <v>0</v>
      </c>
      <c r="J161" s="269">
        <f t="shared" si="99"/>
        <v>0</v>
      </c>
      <c r="K161" s="269">
        <f t="shared" si="99"/>
        <v>0</v>
      </c>
      <c r="L161" s="269">
        <f t="shared" si="99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99"/>
        <v>0</v>
      </c>
      <c r="I162" s="269">
        <f t="shared" si="99"/>
        <v>0</v>
      </c>
      <c r="J162" s="269">
        <f t="shared" si="99"/>
        <v>0</v>
      </c>
      <c r="K162" s="269">
        <f t="shared" si="99"/>
        <v>0</v>
      </c>
      <c r="L162" s="269">
        <f t="shared" si="99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101">SUM(G158:G162)</f>
        <v>0</v>
      </c>
      <c r="H164" s="593">
        <f t="shared" ref="H164:I164" si="102">SUM(H158:H162)</f>
        <v>0</v>
      </c>
      <c r="I164" s="593">
        <f t="shared" si="102"/>
        <v>0</v>
      </c>
      <c r="J164" s="593">
        <f t="shared" ref="J164:K164" si="103">SUM(J158:J162)</f>
        <v>0</v>
      </c>
      <c r="K164" s="593">
        <f t="shared" si="103"/>
        <v>0</v>
      </c>
      <c r="L164" s="593">
        <f t="shared" ref="L164" si="104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5">7/12*G164+5/12*H164</f>
        <v>0</v>
      </c>
      <c r="I165" s="616">
        <f t="shared" si="105"/>
        <v>0</v>
      </c>
      <c r="J165" s="616">
        <f t="shared" si="105"/>
        <v>0</v>
      </c>
      <c r="K165" s="616">
        <f t="shared" si="105"/>
        <v>0</v>
      </c>
      <c r="L165" s="616">
        <f t="shared" si="105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6">G86</f>
        <v>2014/15</v>
      </c>
      <c r="H170" s="664" t="str">
        <f t="shared" si="106"/>
        <v>2015/16</v>
      </c>
      <c r="I170" s="664" t="str">
        <f t="shared" si="106"/>
        <v>2016/17</v>
      </c>
      <c r="J170" s="664" t="str">
        <f t="shared" si="106"/>
        <v>2017/18</v>
      </c>
      <c r="K170" s="664" t="str">
        <f t="shared" si="106"/>
        <v>2018/19</v>
      </c>
      <c r="L170" s="664" t="str">
        <f t="shared" ref="L170" si="107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08">G9</f>
        <v>2014</v>
      </c>
      <c r="H171" s="664">
        <f t="shared" si="108"/>
        <v>2015</v>
      </c>
      <c r="I171" s="664">
        <f t="shared" si="108"/>
        <v>2016</v>
      </c>
      <c r="J171" s="664">
        <f t="shared" si="108"/>
        <v>2017</v>
      </c>
      <c r="K171" s="664">
        <f t="shared" si="108"/>
        <v>2018</v>
      </c>
      <c r="L171" s="664">
        <f t="shared" ref="L171" si="109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10">G177</f>
        <v>0</v>
      </c>
      <c r="I177" s="269">
        <f t="shared" si="110"/>
        <v>0</v>
      </c>
      <c r="J177" s="269">
        <f t="shared" si="110"/>
        <v>0</v>
      </c>
      <c r="K177" s="269">
        <f t="shared" si="110"/>
        <v>0</v>
      </c>
      <c r="L177" s="269">
        <f t="shared" si="110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10"/>
        <v>0</v>
      </c>
      <c r="I178" s="269">
        <f t="shared" si="110"/>
        <v>0</v>
      </c>
      <c r="J178" s="269">
        <f t="shared" si="110"/>
        <v>0</v>
      </c>
      <c r="K178" s="269">
        <f t="shared" si="110"/>
        <v>0</v>
      </c>
      <c r="L178" s="269">
        <f t="shared" si="110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10"/>
        <v>0</v>
      </c>
      <c r="I179" s="269">
        <f t="shared" si="110"/>
        <v>0</v>
      </c>
      <c r="J179" s="269">
        <f t="shared" si="110"/>
        <v>0</v>
      </c>
      <c r="K179" s="269">
        <f t="shared" si="110"/>
        <v>0</v>
      </c>
      <c r="L179" s="269">
        <f t="shared" si="110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11">SUM(G177:G179)</f>
        <v>0</v>
      </c>
      <c r="H180" s="594">
        <f t="shared" ref="H180:I180" si="112">SUM(H177:H179)</f>
        <v>0</v>
      </c>
      <c r="I180" s="594">
        <f t="shared" si="112"/>
        <v>0</v>
      </c>
      <c r="J180" s="594">
        <f t="shared" ref="J180:K180" si="113">SUM(J177:J179)</f>
        <v>0</v>
      </c>
      <c r="K180" s="594">
        <f t="shared" si="113"/>
        <v>0</v>
      </c>
      <c r="L180" s="594">
        <f t="shared" ref="L180" si="114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5">G182</f>
        <v>0</v>
      </c>
      <c r="I182" s="269">
        <f t="shared" si="115"/>
        <v>0</v>
      </c>
      <c r="J182" s="269">
        <f t="shared" si="115"/>
        <v>0</v>
      </c>
      <c r="K182" s="269">
        <f t="shared" si="115"/>
        <v>0</v>
      </c>
      <c r="L182" s="269">
        <f t="shared" si="115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5"/>
        <v>0</v>
      </c>
      <c r="I183" s="269">
        <f t="shared" si="115"/>
        <v>0</v>
      </c>
      <c r="J183" s="269">
        <f t="shared" si="115"/>
        <v>0</v>
      </c>
      <c r="K183" s="269">
        <f t="shared" si="115"/>
        <v>0</v>
      </c>
      <c r="L183" s="269">
        <f t="shared" si="115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5"/>
        <v>0</v>
      </c>
      <c r="I184" s="269">
        <f t="shared" si="115"/>
        <v>0</v>
      </c>
      <c r="J184" s="269">
        <f t="shared" si="115"/>
        <v>0</v>
      </c>
      <c r="K184" s="269">
        <f t="shared" si="115"/>
        <v>0</v>
      </c>
      <c r="L184" s="269">
        <f t="shared" si="115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5"/>
        <v>0</v>
      </c>
      <c r="I185" s="269">
        <f t="shared" si="115"/>
        <v>0</v>
      </c>
      <c r="J185" s="269">
        <f t="shared" si="115"/>
        <v>0</v>
      </c>
      <c r="K185" s="269">
        <f t="shared" si="115"/>
        <v>0</v>
      </c>
      <c r="L185" s="269">
        <f t="shared" si="115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5"/>
        <v>0</v>
      </c>
      <c r="I186" s="269">
        <f t="shared" si="115"/>
        <v>0</v>
      </c>
      <c r="J186" s="269">
        <f t="shared" si="115"/>
        <v>0</v>
      </c>
      <c r="K186" s="269">
        <f t="shared" si="115"/>
        <v>0</v>
      </c>
      <c r="L186" s="269">
        <f t="shared" si="115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6">SUM(G182:G186)</f>
        <v>0</v>
      </c>
      <c r="H187" s="594">
        <f t="shared" ref="H187:I187" si="117">SUM(H182:H186)</f>
        <v>0</v>
      </c>
      <c r="I187" s="594">
        <f t="shared" si="117"/>
        <v>0</v>
      </c>
      <c r="J187" s="594">
        <f t="shared" ref="J187:K187" si="118">SUM(J182:J186)</f>
        <v>0</v>
      </c>
      <c r="K187" s="594">
        <f t="shared" si="118"/>
        <v>0</v>
      </c>
      <c r="L187" s="594">
        <f t="shared" ref="L187" si="119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" si="120">G180+G187</f>
        <v>0</v>
      </c>
      <c r="H189" s="593">
        <f t="shared" ref="H189:I189" si="121">H180+H187</f>
        <v>0</v>
      </c>
      <c r="I189" s="593">
        <f t="shared" si="121"/>
        <v>0</v>
      </c>
      <c r="J189" s="593">
        <f t="shared" ref="J189:K189" si="122">J180+J187</f>
        <v>0</v>
      </c>
      <c r="K189" s="593">
        <f t="shared" si="122"/>
        <v>0</v>
      </c>
      <c r="L189" s="593">
        <f t="shared" ref="L189" si="123">L180+L187</f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24">7/12*G189+5/12*H189</f>
        <v>0</v>
      </c>
      <c r="I190" s="353">
        <f t="shared" ref="I190" si="125">7/12*H189+5/12*I189</f>
        <v>0</v>
      </c>
      <c r="J190" s="353">
        <f t="shared" ref="J190:L190" si="126">7/12*I189+5/12*J189</f>
        <v>0</v>
      </c>
      <c r="K190" s="353">
        <f t="shared" si="126"/>
        <v>0</v>
      </c>
      <c r="L190" s="353">
        <f t="shared" si="126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7">G195</f>
        <v>0</v>
      </c>
      <c r="I195" s="269">
        <f t="shared" si="127"/>
        <v>0</v>
      </c>
      <c r="J195" s="269">
        <f t="shared" si="127"/>
        <v>0</v>
      </c>
      <c r="K195" s="269">
        <f t="shared" si="127"/>
        <v>0</v>
      </c>
      <c r="L195" s="269">
        <f t="shared" si="127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7"/>
        <v>0</v>
      </c>
      <c r="I196" s="269">
        <f t="shared" si="127"/>
        <v>0</v>
      </c>
      <c r="J196" s="269">
        <f t="shared" si="127"/>
        <v>0</v>
      </c>
      <c r="K196" s="269">
        <f t="shared" si="127"/>
        <v>0</v>
      </c>
      <c r="L196" s="269">
        <f t="shared" si="127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7"/>
        <v>0</v>
      </c>
      <c r="I197" s="269">
        <f t="shared" si="127"/>
        <v>0</v>
      </c>
      <c r="J197" s="269">
        <f t="shared" si="127"/>
        <v>0</v>
      </c>
      <c r="K197" s="269">
        <f t="shared" si="127"/>
        <v>0</v>
      </c>
      <c r="L197" s="269">
        <f t="shared" si="127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7"/>
        <v>0</v>
      </c>
      <c r="I198" s="269">
        <f t="shared" si="127"/>
        <v>0</v>
      </c>
      <c r="J198" s="269">
        <f t="shared" si="127"/>
        <v>0</v>
      </c>
      <c r="K198" s="269">
        <f t="shared" si="127"/>
        <v>0</v>
      </c>
      <c r="L198" s="269">
        <f t="shared" si="127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28">SUM(G195:G198)</f>
        <v>0</v>
      </c>
      <c r="H200" s="595">
        <f t="shared" ref="H200:I200" si="129">SUM(H195:H198)</f>
        <v>0</v>
      </c>
      <c r="I200" s="595">
        <f t="shared" si="129"/>
        <v>0</v>
      </c>
      <c r="J200" s="595">
        <f t="shared" ref="J200:K200" si="130">SUM(J195:J198)</f>
        <v>0</v>
      </c>
      <c r="K200" s="595">
        <f t="shared" si="130"/>
        <v>0</v>
      </c>
      <c r="L200" s="595">
        <f t="shared" ref="L200" si="131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32">G206</f>
        <v>0</v>
      </c>
      <c r="I206" s="269">
        <f t="shared" si="132"/>
        <v>0</v>
      </c>
      <c r="J206" s="269">
        <f t="shared" si="132"/>
        <v>0</v>
      </c>
      <c r="K206" s="269">
        <f t="shared" si="132"/>
        <v>0</v>
      </c>
      <c r="L206" s="269">
        <f t="shared" si="132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32"/>
        <v>0</v>
      </c>
      <c r="I207" s="269">
        <f t="shared" si="132"/>
        <v>0</v>
      </c>
      <c r="J207" s="269">
        <f t="shared" si="132"/>
        <v>0</v>
      </c>
      <c r="K207" s="269">
        <f t="shared" si="132"/>
        <v>0</v>
      </c>
      <c r="L207" s="269">
        <f t="shared" si="132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ref="H208:L210" si="133">G208</f>
        <v>0</v>
      </c>
      <c r="I208" s="269">
        <f t="shared" si="133"/>
        <v>0</v>
      </c>
      <c r="J208" s="269">
        <f t="shared" si="133"/>
        <v>0</v>
      </c>
      <c r="K208" s="269">
        <f t="shared" si="133"/>
        <v>0</v>
      </c>
      <c r="L208" s="269">
        <f t="shared" si="133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33"/>
        <v>0</v>
      </c>
      <c r="I209" s="269">
        <f t="shared" si="133"/>
        <v>0</v>
      </c>
      <c r="J209" s="269">
        <f t="shared" si="133"/>
        <v>0</v>
      </c>
      <c r="K209" s="269">
        <f t="shared" si="133"/>
        <v>0</v>
      </c>
      <c r="L209" s="269">
        <f t="shared" si="133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33"/>
        <v>0</v>
      </c>
      <c r="I210" s="269">
        <f t="shared" si="133"/>
        <v>0</v>
      </c>
      <c r="J210" s="269">
        <f t="shared" si="133"/>
        <v>0</v>
      </c>
      <c r="K210" s="269">
        <f t="shared" si="133"/>
        <v>0</v>
      </c>
      <c r="L210" s="269">
        <f t="shared" si="133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ref="H211:L212" si="134">G211</f>
        <v>0</v>
      </c>
      <c r="I211" s="269">
        <f t="shared" si="134"/>
        <v>0</v>
      </c>
      <c r="J211" s="269">
        <f t="shared" si="134"/>
        <v>0</v>
      </c>
      <c r="K211" s="269">
        <f t="shared" si="134"/>
        <v>0</v>
      </c>
      <c r="L211" s="269">
        <f t="shared" si="134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34"/>
        <v>0</v>
      </c>
      <c r="I212" s="269">
        <f t="shared" si="134"/>
        <v>0</v>
      </c>
      <c r="J212" s="269">
        <f t="shared" si="134"/>
        <v>0</v>
      </c>
      <c r="K212" s="269">
        <f t="shared" si="134"/>
        <v>0</v>
      </c>
      <c r="L212" s="269">
        <f t="shared" si="134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32"/>
        <v>0</v>
      </c>
      <c r="I213" s="269">
        <f t="shared" si="132"/>
        <v>0</v>
      </c>
      <c r="J213" s="269">
        <f t="shared" si="132"/>
        <v>0</v>
      </c>
      <c r="K213" s="269">
        <f t="shared" si="132"/>
        <v>0</v>
      </c>
      <c r="L213" s="269">
        <f t="shared" si="132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32"/>
        <v>0</v>
      </c>
      <c r="I214" s="269">
        <f t="shared" si="132"/>
        <v>0</v>
      </c>
      <c r="J214" s="269">
        <f t="shared" si="132"/>
        <v>0</v>
      </c>
      <c r="K214" s="269">
        <f t="shared" si="132"/>
        <v>0</v>
      </c>
      <c r="L214" s="269">
        <f t="shared" si="132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32"/>
        <v>0</v>
      </c>
      <c r="I215" s="269">
        <f t="shared" si="132"/>
        <v>0</v>
      </c>
      <c r="J215" s="269">
        <f t="shared" si="132"/>
        <v>0</v>
      </c>
      <c r="K215" s="269">
        <f t="shared" si="132"/>
        <v>0</v>
      </c>
      <c r="L215" s="269">
        <f t="shared" si="132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" si="135">SUM(G206:G215)</f>
        <v>0</v>
      </c>
      <c r="H217" s="595">
        <f t="shared" ref="H217:I217" si="136">SUM(H206:H215)</f>
        <v>0</v>
      </c>
      <c r="I217" s="595">
        <f t="shared" si="136"/>
        <v>0</v>
      </c>
      <c r="J217" s="595">
        <f t="shared" ref="J217:K217" si="137">SUM(J206:J215)</f>
        <v>0</v>
      </c>
      <c r="K217" s="595">
        <f t="shared" si="137"/>
        <v>0</v>
      </c>
      <c r="L217" s="595">
        <f t="shared" ref="L217" si="138">SUM(L206:L215)</f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39">G223</f>
        <v>0</v>
      </c>
      <c r="I223" s="269">
        <f t="shared" si="139"/>
        <v>0</v>
      </c>
      <c r="J223" s="269">
        <f t="shared" si="139"/>
        <v>0</v>
      </c>
      <c r="K223" s="269">
        <f t="shared" si="139"/>
        <v>0</v>
      </c>
      <c r="L223" s="269">
        <f t="shared" si="139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ref="H224:L225" si="140">G224</f>
        <v>0</v>
      </c>
      <c r="I224" s="269">
        <f t="shared" si="140"/>
        <v>0</v>
      </c>
      <c r="J224" s="269">
        <f t="shared" si="140"/>
        <v>0</v>
      </c>
      <c r="K224" s="269">
        <f t="shared" si="140"/>
        <v>0</v>
      </c>
      <c r="L224" s="269">
        <f t="shared" si="140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40"/>
        <v>0</v>
      </c>
      <c r="I225" s="269">
        <f t="shared" si="140"/>
        <v>0</v>
      </c>
      <c r="J225" s="269">
        <f t="shared" si="140"/>
        <v>0</v>
      </c>
      <c r="K225" s="269">
        <f t="shared" si="140"/>
        <v>0</v>
      </c>
      <c r="L225" s="269">
        <f t="shared" si="140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39"/>
        <v>0</v>
      </c>
      <c r="I226" s="269">
        <f t="shared" si="139"/>
        <v>0</v>
      </c>
      <c r="J226" s="269">
        <f t="shared" si="139"/>
        <v>0</v>
      </c>
      <c r="K226" s="269">
        <f t="shared" si="139"/>
        <v>0</v>
      </c>
      <c r="L226" s="269">
        <f t="shared" si="139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39"/>
        <v>0</v>
      </c>
      <c r="I227" s="269">
        <f t="shared" si="139"/>
        <v>0</v>
      </c>
      <c r="J227" s="269">
        <f t="shared" si="139"/>
        <v>0</v>
      </c>
      <c r="K227" s="269">
        <f t="shared" si="139"/>
        <v>0</v>
      </c>
      <c r="L227" s="269">
        <f t="shared" si="139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39"/>
        <v>0</v>
      </c>
      <c r="I228" s="269">
        <f t="shared" si="139"/>
        <v>0</v>
      </c>
      <c r="J228" s="269">
        <f t="shared" si="139"/>
        <v>0</v>
      </c>
      <c r="K228" s="269">
        <f t="shared" si="139"/>
        <v>0</v>
      </c>
      <c r="L228" s="269">
        <f t="shared" si="139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" si="141">SUM(G223:G228)</f>
        <v>0</v>
      </c>
      <c r="H230" s="595">
        <f t="shared" ref="H230:I230" si="142">SUM(H223:H228)</f>
        <v>0</v>
      </c>
      <c r="I230" s="595">
        <f t="shared" si="142"/>
        <v>0</v>
      </c>
      <c r="J230" s="595">
        <f t="shared" ref="J230:K230" si="143">SUM(J223:J228)</f>
        <v>0</v>
      </c>
      <c r="K230" s="595">
        <f t="shared" si="143"/>
        <v>0</v>
      </c>
      <c r="L230" s="595">
        <f t="shared" ref="L230" si="144">SUM(L223:L228)</f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" si="145">G200+G217+G230</f>
        <v>0</v>
      </c>
      <c r="H234" s="593">
        <f t="shared" ref="H234:I234" si="146">H200+H217+H230</f>
        <v>0</v>
      </c>
      <c r="I234" s="593">
        <f t="shared" si="146"/>
        <v>0</v>
      </c>
      <c r="J234" s="593">
        <f t="shared" ref="J234:K234" si="147">J200+J217+J230</f>
        <v>0</v>
      </c>
      <c r="K234" s="593">
        <f t="shared" si="147"/>
        <v>0</v>
      </c>
      <c r="L234" s="593">
        <f t="shared" ref="L234" si="148">L200+L217+L230</f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49">G9</f>
        <v>2014</v>
      </c>
      <c r="H243" s="664">
        <f t="shared" si="149"/>
        <v>2015</v>
      </c>
      <c r="I243" s="664">
        <f t="shared" si="149"/>
        <v>2016</v>
      </c>
      <c r="J243" s="664">
        <f t="shared" si="149"/>
        <v>2017</v>
      </c>
      <c r="K243" s="664">
        <f t="shared" si="149"/>
        <v>2018</v>
      </c>
      <c r="L243" s="664">
        <f t="shared" ref="L243" si="150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51">H141</f>
        <v>0</v>
      </c>
      <c r="I249" s="519">
        <f t="shared" ref="I249:J249" si="152">I141</f>
        <v>0</v>
      </c>
      <c r="J249" s="519">
        <f t="shared" si="152"/>
        <v>0</v>
      </c>
      <c r="K249" s="519">
        <f t="shared" ref="K249:L249" si="153">K141</f>
        <v>0</v>
      </c>
      <c r="L249" s="519">
        <f t="shared" si="153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54">H153</f>
        <v>0</v>
      </c>
      <c r="I250" s="601">
        <f t="shared" ref="I250:J250" si="155">I153</f>
        <v>0</v>
      </c>
      <c r="J250" s="601">
        <f t="shared" si="155"/>
        <v>0</v>
      </c>
      <c r="K250" s="601">
        <f t="shared" ref="K250:L250" si="156">K153</f>
        <v>0</v>
      </c>
      <c r="L250" s="601">
        <f t="shared" si="156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57">H165</f>
        <v>0</v>
      </c>
      <c r="I251" s="601">
        <f t="shared" ref="I251:J251" si="158">I165</f>
        <v>0</v>
      </c>
      <c r="J251" s="601">
        <f t="shared" si="158"/>
        <v>0</v>
      </c>
      <c r="K251" s="601">
        <f t="shared" ref="K251:L251" si="159">K165</f>
        <v>0</v>
      </c>
      <c r="L251" s="601">
        <f t="shared" si="159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" si="160">SUM(G249:G251)</f>
        <v>0</v>
      </c>
      <c r="H252" s="523">
        <f t="shared" ref="H252:I252" si="161">SUM(H249:H251)</f>
        <v>0</v>
      </c>
      <c r="I252" s="523">
        <f t="shared" si="161"/>
        <v>0</v>
      </c>
      <c r="J252" s="523">
        <f t="shared" ref="J252:K252" si="162">SUM(J249:J251)</f>
        <v>0</v>
      </c>
      <c r="K252" s="523">
        <f t="shared" si="162"/>
        <v>0</v>
      </c>
      <c r="L252" s="523">
        <f t="shared" ref="L252" si="163">SUM(L249:L251)</f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64">H190</f>
        <v>0</v>
      </c>
      <c r="I254" s="519">
        <f t="shared" si="164"/>
        <v>0</v>
      </c>
      <c r="J254" s="519">
        <f t="shared" si="164"/>
        <v>0</v>
      </c>
      <c r="K254" s="519">
        <f t="shared" ref="K254:L254" si="165">K190</f>
        <v>0</v>
      </c>
      <c r="L254" s="519">
        <f t="shared" si="165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:I255" si="166">H200</f>
        <v>0</v>
      </c>
      <c r="I255" s="519">
        <f t="shared" si="166"/>
        <v>0</v>
      </c>
      <c r="J255" s="519">
        <f t="shared" ref="J255:K255" si="167">J200</f>
        <v>0</v>
      </c>
      <c r="K255" s="519">
        <f t="shared" si="167"/>
        <v>0</v>
      </c>
      <c r="L255" s="519">
        <f t="shared" ref="L255" si="168">L200</f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:I256" si="169">H217</f>
        <v>0</v>
      </c>
      <c r="I256" s="519">
        <f t="shared" si="169"/>
        <v>0</v>
      </c>
      <c r="J256" s="519">
        <f t="shared" ref="J256:K256" si="170">J217</f>
        <v>0</v>
      </c>
      <c r="K256" s="519">
        <f t="shared" si="170"/>
        <v>0</v>
      </c>
      <c r="L256" s="519">
        <f t="shared" ref="L256" si="171">L217</f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:I257" si="172">H230</f>
        <v>0</v>
      </c>
      <c r="I257" s="519">
        <f t="shared" si="172"/>
        <v>0</v>
      </c>
      <c r="J257" s="519">
        <f t="shared" ref="J257:K257" si="173">J230</f>
        <v>0</v>
      </c>
      <c r="K257" s="519">
        <f t="shared" si="173"/>
        <v>0</v>
      </c>
      <c r="L257" s="519">
        <f t="shared" ref="L257" si="174">L230</f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" si="175">SUM(G254:G257)</f>
        <v>0</v>
      </c>
      <c r="H258" s="523">
        <f t="shared" ref="H258:I258" si="176">SUM(H254:H257)</f>
        <v>0</v>
      </c>
      <c r="I258" s="523">
        <f t="shared" si="176"/>
        <v>0</v>
      </c>
      <c r="J258" s="523">
        <f t="shared" ref="J258:K258" si="177">SUM(J254:J257)</f>
        <v>0</v>
      </c>
      <c r="K258" s="523">
        <f t="shared" si="177"/>
        <v>0</v>
      </c>
      <c r="L258" s="523">
        <f t="shared" ref="L258" si="178">SUM(L254:L257)</f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" si="179">G252-G258</f>
        <v>0</v>
      </c>
      <c r="H260" s="523">
        <f t="shared" ref="H260:I260" si="180">H252-H258</f>
        <v>0</v>
      </c>
      <c r="I260" s="523">
        <f t="shared" si="180"/>
        <v>0</v>
      </c>
      <c r="J260" s="523">
        <f t="shared" ref="J260:K260" si="181">J252-J258</f>
        <v>0</v>
      </c>
      <c r="K260" s="523">
        <f t="shared" si="181"/>
        <v>0</v>
      </c>
      <c r="L260" s="523">
        <f t="shared" ref="L260" si="182">L252-L258</f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83">G266</f>
        <v>0</v>
      </c>
      <c r="I266" s="409">
        <f t="shared" si="183"/>
        <v>0</v>
      </c>
      <c r="J266" s="409">
        <f t="shared" si="183"/>
        <v>0</v>
      </c>
      <c r="K266" s="409">
        <f t="shared" si="183"/>
        <v>0</v>
      </c>
      <c r="L266" s="409">
        <f t="shared" si="183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83"/>
        <v>0</v>
      </c>
      <c r="I267" s="409">
        <f t="shared" si="183"/>
        <v>0</v>
      </c>
      <c r="J267" s="409">
        <f t="shared" si="183"/>
        <v>0</v>
      </c>
      <c r="K267" s="409">
        <f t="shared" si="183"/>
        <v>0</v>
      </c>
      <c r="L267" s="409">
        <f t="shared" si="183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84">G266-G267</f>
        <v>0</v>
      </c>
      <c r="H269" s="523">
        <f t="shared" si="184"/>
        <v>0</v>
      </c>
      <c r="I269" s="523">
        <f t="shared" si="184"/>
        <v>0</v>
      </c>
      <c r="J269" s="523">
        <f t="shared" si="184"/>
        <v>0</v>
      </c>
      <c r="K269" s="523">
        <f t="shared" si="184"/>
        <v>0</v>
      </c>
      <c r="L269" s="523">
        <f t="shared" ref="L269" si="185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86">G260+G269</f>
        <v>0</v>
      </c>
      <c r="H273" s="523">
        <f t="shared" si="186"/>
        <v>0</v>
      </c>
      <c r="I273" s="523">
        <f t="shared" si="186"/>
        <v>0</v>
      </c>
      <c r="J273" s="523">
        <f t="shared" si="186"/>
        <v>0</v>
      </c>
      <c r="K273" s="523">
        <f t="shared" si="186"/>
        <v>0</v>
      </c>
      <c r="L273" s="523">
        <f t="shared" ref="L273" si="187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88">G273/(G252+G266)</f>
        <v>#DIV/0!</v>
      </c>
      <c r="H274" s="662" t="e">
        <f t="shared" si="188"/>
        <v>#DIV/0!</v>
      </c>
      <c r="I274" s="662" t="e">
        <f t="shared" si="188"/>
        <v>#DIV/0!</v>
      </c>
      <c r="J274" s="662" t="e">
        <f t="shared" si="188"/>
        <v>#DIV/0!</v>
      </c>
      <c r="K274" s="662" t="e">
        <f t="shared" si="188"/>
        <v>#DIV/0!</v>
      </c>
      <c r="L274" s="662" t="e">
        <f t="shared" ref="L274" si="189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183:E183"/>
    <mergeCell ref="D184:E184"/>
    <mergeCell ref="D185:E185"/>
    <mergeCell ref="D186:E186"/>
    <mergeCell ref="D146:E146"/>
    <mergeCell ref="D149:E149"/>
    <mergeCell ref="D150:E150"/>
    <mergeCell ref="D158:E158"/>
    <mergeCell ref="D161:E161"/>
    <mergeCell ref="D162:E162"/>
    <mergeCell ref="D182:E182"/>
    <mergeCell ref="D196:E196"/>
    <mergeCell ref="D195:E195"/>
    <mergeCell ref="D215:E215"/>
    <mergeCell ref="D197:E197"/>
    <mergeCell ref="D198:E198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133:E133"/>
    <mergeCell ref="D134:E134"/>
    <mergeCell ref="D135:E135"/>
    <mergeCell ref="D124:E124"/>
    <mergeCell ref="D125:E125"/>
    <mergeCell ref="D126:E126"/>
    <mergeCell ref="D127:E127"/>
    <mergeCell ref="D128:E128"/>
    <mergeCell ref="D119:E119"/>
    <mergeCell ref="D120:E120"/>
    <mergeCell ref="D118:E118"/>
    <mergeCell ref="D131:E131"/>
    <mergeCell ref="D132:E132"/>
  </mergeCells>
  <phoneticPr fontId="0" type="noConversion"/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8"/>
  <dimension ref="B1:N288"/>
  <sheetViews>
    <sheetView showGridLines="0" zoomScale="85" zoomScaleNormal="85" zoomScaleSheetLayoutView="85" workbookViewId="0">
      <pane ySplit="11" topLeftCell="A33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0</v>
      </c>
      <c r="H18" s="300">
        <f>G18</f>
        <v>0</v>
      </c>
      <c r="I18" s="300">
        <f>H18</f>
        <v>0</v>
      </c>
      <c r="J18" s="300">
        <f>I18</f>
        <v>0</v>
      </c>
      <c r="K18" s="300">
        <f>J18</f>
        <v>0</v>
      </c>
      <c r="L18" s="300">
        <f>K18</f>
        <v>0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" si="30">SUM(G47:G48)</f>
        <v>0</v>
      </c>
      <c r="H52" s="517">
        <f t="shared" ref="H52:I52" si="31">SUM(H47:H48)</f>
        <v>0</v>
      </c>
      <c r="I52" s="517">
        <f t="shared" si="31"/>
        <v>0</v>
      </c>
      <c r="J52" s="517">
        <f t="shared" ref="J52:K52" si="32">SUM(J47:J48)</f>
        <v>0</v>
      </c>
      <c r="K52" s="517">
        <f t="shared" si="32"/>
        <v>0</v>
      </c>
      <c r="L52" s="517">
        <f t="shared" ref="L52" si="33">SUM(L47:L48)</f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4">G55</f>
        <v>0</v>
      </c>
      <c r="I55" s="316">
        <f t="shared" si="34"/>
        <v>0</v>
      </c>
      <c r="J55" s="316">
        <f t="shared" si="34"/>
        <v>0</v>
      </c>
      <c r="K55" s="316">
        <f t="shared" si="34"/>
        <v>0</v>
      </c>
      <c r="L55" s="316">
        <f t="shared" si="34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4"/>
        <v>0</v>
      </c>
      <c r="I56" s="316">
        <f t="shared" si="34"/>
        <v>0</v>
      </c>
      <c r="J56" s="316">
        <f t="shared" si="34"/>
        <v>0</v>
      </c>
      <c r="K56" s="316">
        <f t="shared" si="34"/>
        <v>0</v>
      </c>
      <c r="L56" s="316">
        <f t="shared" si="34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5">G55+G56</f>
        <v>0</v>
      </c>
      <c r="H57" s="516">
        <f t="shared" si="35"/>
        <v>0</v>
      </c>
      <c r="I57" s="516">
        <f t="shared" si="35"/>
        <v>0</v>
      </c>
      <c r="J57" s="516">
        <f t="shared" si="35"/>
        <v>0</v>
      </c>
      <c r="K57" s="516">
        <f t="shared" si="35"/>
        <v>0</v>
      </c>
      <c r="L57" s="516">
        <f t="shared" si="35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6">G58</f>
        <v>0</v>
      </c>
      <c r="I58" s="316">
        <f t="shared" si="36"/>
        <v>0</v>
      </c>
      <c r="J58" s="316">
        <f t="shared" si="36"/>
        <v>0</v>
      </c>
      <c r="K58" s="316">
        <f t="shared" si="36"/>
        <v>0</v>
      </c>
      <c r="L58" s="316">
        <f t="shared" si="36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6"/>
        <v>0</v>
      </c>
      <c r="I59" s="316">
        <f t="shared" si="36"/>
        <v>0</v>
      </c>
      <c r="J59" s="316">
        <f t="shared" si="36"/>
        <v>0</v>
      </c>
      <c r="K59" s="316">
        <f t="shared" si="36"/>
        <v>0</v>
      </c>
      <c r="L59" s="316">
        <f t="shared" si="36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7">($E$27*G58)+($E$28*G59)</f>
        <v>0</v>
      </c>
      <c r="H60" s="596">
        <f t="shared" si="37"/>
        <v>0</v>
      </c>
      <c r="I60" s="596">
        <f t="shared" si="37"/>
        <v>0</v>
      </c>
      <c r="J60" s="596">
        <f t="shared" si="37"/>
        <v>0</v>
      </c>
      <c r="K60" s="596">
        <f t="shared" si="37"/>
        <v>0</v>
      </c>
      <c r="L60" s="596">
        <f t="shared" ref="L60" si="38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9">ROUND(IF(G64&lt;(G57*0.8),G64,(0.8*G57)),0)</f>
        <v>0</v>
      </c>
      <c r="H61" s="517">
        <f t="shared" si="39"/>
        <v>0</v>
      </c>
      <c r="I61" s="517">
        <f>ROUND(IF(I64&lt;(I57*0.8),I64,(0.8*I57)),0)</f>
        <v>0</v>
      </c>
      <c r="J61" s="517">
        <f t="shared" si="39"/>
        <v>0</v>
      </c>
      <c r="K61" s="517">
        <f t="shared" si="39"/>
        <v>0</v>
      </c>
      <c r="L61" s="517">
        <f t="shared" ref="L61" si="40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1">+G62</f>
        <v>#REF!</v>
      </c>
      <c r="I62" s="315" t="e">
        <f t="shared" si="41"/>
        <v>#REF!</v>
      </c>
      <c r="J62" s="315" t="e">
        <f t="shared" si="41"/>
        <v>#REF!</v>
      </c>
      <c r="K62" s="315" t="e">
        <f t="shared" si="41"/>
        <v>#REF!</v>
      </c>
      <c r="L62" s="315" t="e">
        <f t="shared" si="41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" si="42">SUM(G58:G59)</f>
        <v>0</v>
      </c>
      <c r="H63" s="517">
        <f t="shared" ref="H63:I63" si="43">SUM(H58:H59)</f>
        <v>0</v>
      </c>
      <c r="I63" s="517">
        <f t="shared" si="43"/>
        <v>0</v>
      </c>
      <c r="J63" s="517">
        <f t="shared" ref="J63:K63" si="44">SUM(J58:J59)</f>
        <v>0</v>
      </c>
      <c r="K63" s="517">
        <f t="shared" si="44"/>
        <v>0</v>
      </c>
      <c r="L63" s="517">
        <f t="shared" ref="L63" si="45">SUM(L58:L59)</f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6">G9</f>
        <v>2014</v>
      </c>
      <c r="H67" s="668">
        <f t="shared" si="46"/>
        <v>2015</v>
      </c>
      <c r="I67" s="668">
        <f t="shared" si="46"/>
        <v>2016</v>
      </c>
      <c r="J67" s="668">
        <f t="shared" si="46"/>
        <v>2017</v>
      </c>
      <c r="K67" s="668">
        <f t="shared" si="46"/>
        <v>2018</v>
      </c>
      <c r="L67" s="668">
        <f t="shared" ref="L67" si="47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8">SUM(G71:G72)</f>
        <v>0</v>
      </c>
      <c r="H70" s="517">
        <f t="shared" si="48"/>
        <v>0</v>
      </c>
      <c r="I70" s="517">
        <f t="shared" si="48"/>
        <v>0</v>
      </c>
      <c r="J70" s="517">
        <f t="shared" si="48"/>
        <v>0</v>
      </c>
      <c r="K70" s="517">
        <f t="shared" si="48"/>
        <v>0</v>
      </c>
      <c r="L70" s="517">
        <f t="shared" ref="L70" si="49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50">LOOKUP(G69,groepenleerlingennu,vloeroppervlaknu)</f>
        <v>375</v>
      </c>
      <c r="H74" s="587">
        <f t="shared" si="50"/>
        <v>375</v>
      </c>
      <c r="I74" s="587">
        <f t="shared" si="50"/>
        <v>375</v>
      </c>
      <c r="J74" s="587">
        <f t="shared" si="50"/>
        <v>375</v>
      </c>
      <c r="K74" s="587">
        <f t="shared" si="50"/>
        <v>375</v>
      </c>
      <c r="L74" s="587">
        <f t="shared" ref="L74" si="51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2">SUM(G76:G77)</f>
        <v>0</v>
      </c>
      <c r="H75" s="517">
        <f t="shared" ref="H75:I75" si="53">SUM(H76:H77)</f>
        <v>0</v>
      </c>
      <c r="I75" s="517">
        <f t="shared" si="53"/>
        <v>0</v>
      </c>
      <c r="J75" s="517">
        <f t="shared" ref="J75:K75" si="54">SUM(J76:J77)</f>
        <v>0</v>
      </c>
      <c r="K75" s="517">
        <f t="shared" si="54"/>
        <v>0</v>
      </c>
      <c r="L75" s="517">
        <f t="shared" ref="L75" si="55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6">LOOKUP(G71,groepenleerlingennu,vloeroppervlaknu)</f>
        <v>0</v>
      </c>
      <c r="H76" s="598">
        <f t="shared" si="56"/>
        <v>0</v>
      </c>
      <c r="I76" s="598">
        <f t="shared" ref="I76:J76" si="57">LOOKUP(I71,groepenleerlingennu,vloeroppervlaknu)</f>
        <v>0</v>
      </c>
      <c r="J76" s="598">
        <f t="shared" si="57"/>
        <v>0</v>
      </c>
      <c r="K76" s="598">
        <f t="shared" ref="K76:L76" si="58">LOOKUP(K71,groepenleerlingennu,vloeroppervlaknu)</f>
        <v>0</v>
      </c>
      <c r="L76" s="598">
        <f t="shared" si="58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6"/>
        <v>0</v>
      </c>
      <c r="H77" s="598">
        <f t="shared" si="56"/>
        <v>0</v>
      </c>
      <c r="I77" s="598">
        <f t="shared" ref="I77:J77" si="59">LOOKUP(I72,groepenleerlingennu,vloeroppervlaknu)</f>
        <v>0</v>
      </c>
      <c r="J77" s="598">
        <f t="shared" si="59"/>
        <v>0</v>
      </c>
      <c r="K77" s="598">
        <f t="shared" ref="K77:L77" si="60">LOOKUP(K72,groepenleerlingennu,vloeroppervlaknu)</f>
        <v>0</v>
      </c>
      <c r="L77" s="598">
        <f t="shared" si="60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61">IF(G71=0,0,1)+IF(G72=0,0,1)</f>
        <v>0</v>
      </c>
      <c r="H79" s="110">
        <f t="shared" si="61"/>
        <v>0</v>
      </c>
      <c r="I79" s="110">
        <f t="shared" si="61"/>
        <v>0</v>
      </c>
      <c r="J79" s="110">
        <f t="shared" si="61"/>
        <v>0</v>
      </c>
      <c r="K79" s="110">
        <f t="shared" si="61"/>
        <v>0</v>
      </c>
      <c r="L79" s="110">
        <f t="shared" ref="L79" si="62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3">G8</f>
        <v>2014/15</v>
      </c>
      <c r="H86" s="664" t="str">
        <f t="shared" si="63"/>
        <v>2015/16</v>
      </c>
      <c r="I86" s="664" t="str">
        <f t="shared" si="63"/>
        <v>2016/17</v>
      </c>
      <c r="J86" s="664" t="str">
        <f t="shared" si="63"/>
        <v>2017/18</v>
      </c>
      <c r="K86" s="664" t="str">
        <f t="shared" si="63"/>
        <v>2018/19</v>
      </c>
      <c r="L86" s="664" t="str">
        <f t="shared" ref="L86" si="64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5">IF(G46=0,0,ROUND(0.75*(SUM(G99:G100)-G97),2))</f>
        <v>0</v>
      </c>
      <c r="H98" s="519">
        <f t="shared" si="65"/>
        <v>0</v>
      </c>
      <c r="I98" s="519">
        <f t="shared" si="65"/>
        <v>0</v>
      </c>
      <c r="J98" s="519">
        <f t="shared" si="65"/>
        <v>0</v>
      </c>
      <c r="K98" s="519">
        <f t="shared" si="65"/>
        <v>0</v>
      </c>
      <c r="L98" s="519">
        <f t="shared" ref="L98" si="66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7">SUM(G104:G108)</f>
        <v>0</v>
      </c>
      <c r="H109" s="588">
        <f t="shared" si="67"/>
        <v>0</v>
      </c>
      <c r="I109" s="588">
        <f t="shared" si="67"/>
        <v>0</v>
      </c>
      <c r="J109" s="588">
        <f t="shared" si="67"/>
        <v>0</v>
      </c>
      <c r="K109" s="588">
        <f t="shared" si="67"/>
        <v>0</v>
      </c>
      <c r="L109" s="588">
        <f t="shared" ref="L109" si="68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" si="69">G111+G112+G113</f>
        <v>0</v>
      </c>
      <c r="H114" s="589">
        <f t="shared" ref="H114:I114" si="70">H111+H112+H113</f>
        <v>0</v>
      </c>
      <c r="I114" s="589">
        <f t="shared" si="70"/>
        <v>0</v>
      </c>
      <c r="J114" s="589">
        <f t="shared" ref="J114:K114" si="71">J111+J112+J113</f>
        <v>0</v>
      </c>
      <c r="K114" s="589">
        <f t="shared" si="71"/>
        <v>0</v>
      </c>
      <c r="L114" s="589">
        <f t="shared" ref="L114" si="72">L111+L112+L113</f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3">G118</f>
        <v>0</v>
      </c>
      <c r="I118" s="269">
        <f t="shared" si="73"/>
        <v>0</v>
      </c>
      <c r="J118" s="269">
        <f t="shared" si="73"/>
        <v>0</v>
      </c>
      <c r="K118" s="269">
        <f t="shared" si="73"/>
        <v>0</v>
      </c>
      <c r="L118" s="269">
        <f t="shared" si="73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3"/>
        <v>0</v>
      </c>
      <c r="I119" s="269">
        <f t="shared" si="73"/>
        <v>0</v>
      </c>
      <c r="J119" s="269">
        <f t="shared" si="73"/>
        <v>0</v>
      </c>
      <c r="K119" s="269">
        <f t="shared" si="73"/>
        <v>0</v>
      </c>
      <c r="L119" s="269">
        <f t="shared" si="73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3"/>
        <v>0</v>
      </c>
      <c r="I120" s="269">
        <f t="shared" si="73"/>
        <v>0</v>
      </c>
      <c r="J120" s="269">
        <f t="shared" si="73"/>
        <v>0</v>
      </c>
      <c r="K120" s="269">
        <f t="shared" si="73"/>
        <v>0</v>
      </c>
      <c r="L120" s="269">
        <f t="shared" si="73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4">SUM(G116:G120)</f>
        <v>0</v>
      </c>
      <c r="H121" s="590">
        <f t="shared" si="74"/>
        <v>0</v>
      </c>
      <c r="I121" s="590">
        <f t="shared" ref="I121:J121" si="75">SUM(I116:I120)</f>
        <v>0</v>
      </c>
      <c r="J121" s="590">
        <f t="shared" si="75"/>
        <v>0</v>
      </c>
      <c r="K121" s="590">
        <f t="shared" ref="K121:L121" si="76">SUM(K116:K120)</f>
        <v>0</v>
      </c>
      <c r="L121" s="590">
        <f t="shared" si="76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7">G124</f>
        <v>0</v>
      </c>
      <c r="I124" s="269">
        <f t="shared" si="77"/>
        <v>0</v>
      </c>
      <c r="J124" s="269">
        <f t="shared" si="77"/>
        <v>0</v>
      </c>
      <c r="K124" s="269">
        <f t="shared" si="77"/>
        <v>0</v>
      </c>
      <c r="L124" s="269">
        <f t="shared" si="77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7"/>
        <v>0</v>
      </c>
      <c r="I125" s="269">
        <f t="shared" si="77"/>
        <v>0</v>
      </c>
      <c r="J125" s="269">
        <f t="shared" si="77"/>
        <v>0</v>
      </c>
      <c r="K125" s="269">
        <f t="shared" si="77"/>
        <v>0</v>
      </c>
      <c r="L125" s="269">
        <f t="shared" si="77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7"/>
        <v>0</v>
      </c>
      <c r="I126" s="269">
        <f t="shared" si="77"/>
        <v>0</v>
      </c>
      <c r="J126" s="269">
        <f t="shared" si="77"/>
        <v>0</v>
      </c>
      <c r="K126" s="269">
        <f t="shared" si="77"/>
        <v>0</v>
      </c>
      <c r="L126" s="269">
        <f t="shared" si="77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7"/>
        <v>0</v>
      </c>
      <c r="I127" s="269">
        <f t="shared" si="77"/>
        <v>0</v>
      </c>
      <c r="J127" s="269">
        <f t="shared" si="77"/>
        <v>0</v>
      </c>
      <c r="K127" s="269">
        <f t="shared" si="77"/>
        <v>0</v>
      </c>
      <c r="L127" s="269">
        <f t="shared" si="77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7"/>
        <v>0</v>
      </c>
      <c r="I128" s="269">
        <f t="shared" si="77"/>
        <v>0</v>
      </c>
      <c r="J128" s="269">
        <f t="shared" si="77"/>
        <v>0</v>
      </c>
      <c r="K128" s="269">
        <f t="shared" si="77"/>
        <v>0</v>
      </c>
      <c r="L128" s="269">
        <f t="shared" si="77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" si="78">SUM(G124:G128)</f>
        <v>0</v>
      </c>
      <c r="H129" s="591">
        <f t="shared" ref="H129:I129" si="79">SUM(H124:H128)</f>
        <v>0</v>
      </c>
      <c r="I129" s="591">
        <f t="shared" si="79"/>
        <v>0</v>
      </c>
      <c r="J129" s="591">
        <f t="shared" ref="J129:K129" si="80">SUM(J124:J128)</f>
        <v>0</v>
      </c>
      <c r="K129" s="591">
        <f t="shared" si="80"/>
        <v>0</v>
      </c>
      <c r="L129" s="591">
        <f t="shared" ref="L129" si="81">SUM(L124:L128)</f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82">G131</f>
        <v>0</v>
      </c>
      <c r="I131" s="269">
        <f t="shared" si="82"/>
        <v>0</v>
      </c>
      <c r="J131" s="269">
        <f t="shared" si="82"/>
        <v>0</v>
      </c>
      <c r="K131" s="269">
        <f t="shared" si="82"/>
        <v>0</v>
      </c>
      <c r="L131" s="269">
        <f t="shared" si="82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82"/>
        <v>0</v>
      </c>
      <c r="I132" s="269">
        <f t="shared" si="82"/>
        <v>0</v>
      </c>
      <c r="J132" s="269">
        <f t="shared" si="82"/>
        <v>0</v>
      </c>
      <c r="K132" s="269">
        <f t="shared" si="82"/>
        <v>0</v>
      </c>
      <c r="L132" s="269">
        <f t="shared" si="82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82"/>
        <v>0</v>
      </c>
      <c r="I133" s="269">
        <f t="shared" si="82"/>
        <v>0</v>
      </c>
      <c r="J133" s="269">
        <f t="shared" si="82"/>
        <v>0</v>
      </c>
      <c r="K133" s="269">
        <f t="shared" si="82"/>
        <v>0</v>
      </c>
      <c r="L133" s="269">
        <f t="shared" si="82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82"/>
        <v>0</v>
      </c>
      <c r="I134" s="269">
        <f t="shared" si="82"/>
        <v>0</v>
      </c>
      <c r="J134" s="269">
        <f t="shared" si="82"/>
        <v>0</v>
      </c>
      <c r="K134" s="269">
        <f t="shared" si="82"/>
        <v>0</v>
      </c>
      <c r="L134" s="269">
        <f t="shared" si="82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82"/>
        <v>0</v>
      </c>
      <c r="I135" s="269">
        <f t="shared" si="82"/>
        <v>0</v>
      </c>
      <c r="J135" s="269">
        <f t="shared" si="82"/>
        <v>0</v>
      </c>
      <c r="K135" s="269">
        <f t="shared" si="82"/>
        <v>0</v>
      </c>
      <c r="L135" s="269">
        <f t="shared" si="82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" si="83">SUM(G131:G135)</f>
        <v>0</v>
      </c>
      <c r="H136" s="591">
        <f t="shared" ref="H136:I136" si="84">SUM(H131:H135)</f>
        <v>0</v>
      </c>
      <c r="I136" s="591">
        <f t="shared" si="84"/>
        <v>0</v>
      </c>
      <c r="J136" s="591">
        <f t="shared" ref="J136:K136" si="85">SUM(J131:J135)</f>
        <v>0</v>
      </c>
      <c r="K136" s="591">
        <f t="shared" si="85"/>
        <v>0</v>
      </c>
      <c r="L136" s="591">
        <f t="shared" ref="L136" si="86">SUM(L131:L135)</f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" si="87">G129-G136</f>
        <v>0</v>
      </c>
      <c r="H138" s="588">
        <f t="shared" ref="H138:I138" si="88">H129-H136</f>
        <v>0</v>
      </c>
      <c r="I138" s="588">
        <f t="shared" si="88"/>
        <v>0</v>
      </c>
      <c r="J138" s="588">
        <f t="shared" ref="J138:K138" si="89">J129-J136</f>
        <v>0</v>
      </c>
      <c r="K138" s="588">
        <f t="shared" si="89"/>
        <v>0</v>
      </c>
      <c r="L138" s="588">
        <f t="shared" ref="L138" si="90">L129-L136</f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91">G102+G109+G114+G121-G138</f>
        <v>0</v>
      </c>
      <c r="H140" s="592">
        <f t="shared" si="91"/>
        <v>0</v>
      </c>
      <c r="I140" s="592">
        <f t="shared" si="91"/>
        <v>0</v>
      </c>
      <c r="J140" s="592">
        <f t="shared" si="91"/>
        <v>0</v>
      </c>
      <c r="K140" s="592">
        <f t="shared" si="91"/>
        <v>0</v>
      </c>
      <c r="L140" s="592">
        <f t="shared" ref="L140" si="92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93">7/12*(G140-G114)+5/12*(H140-H114)+H114</f>
        <v>0</v>
      </c>
      <c r="I141" s="616">
        <f t="shared" si="93"/>
        <v>0</v>
      </c>
      <c r="J141" s="616">
        <f t="shared" si="93"/>
        <v>0</v>
      </c>
      <c r="K141" s="616">
        <f t="shared" si="93"/>
        <v>0</v>
      </c>
      <c r="L141" s="616">
        <f t="shared" si="93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94">G146</f>
        <v>0</v>
      </c>
      <c r="I146" s="269">
        <f t="shared" si="94"/>
        <v>0</v>
      </c>
      <c r="J146" s="269">
        <f t="shared" si="94"/>
        <v>0</v>
      </c>
      <c r="K146" s="269">
        <f t="shared" si="94"/>
        <v>0</v>
      </c>
      <c r="L146" s="269">
        <f t="shared" si="94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95">G147</f>
        <v>0</v>
      </c>
      <c r="I147" s="269">
        <f t="shared" si="95"/>
        <v>0</v>
      </c>
      <c r="J147" s="269">
        <f t="shared" si="95"/>
        <v>0</v>
      </c>
      <c r="K147" s="269">
        <f t="shared" si="95"/>
        <v>0</v>
      </c>
      <c r="L147" s="269">
        <f t="shared" si="95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95"/>
        <v>0</v>
      </c>
      <c r="I148" s="269">
        <f t="shared" si="95"/>
        <v>0</v>
      </c>
      <c r="J148" s="269">
        <f t="shared" si="95"/>
        <v>0</v>
      </c>
      <c r="K148" s="269">
        <f t="shared" si="95"/>
        <v>0</v>
      </c>
      <c r="L148" s="269">
        <f t="shared" si="95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94"/>
        <v>0</v>
      </c>
      <c r="I149" s="269">
        <f t="shared" si="94"/>
        <v>0</v>
      </c>
      <c r="J149" s="269">
        <f t="shared" si="94"/>
        <v>0</v>
      </c>
      <c r="K149" s="269">
        <f t="shared" si="94"/>
        <v>0</v>
      </c>
      <c r="L149" s="269">
        <f t="shared" si="94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94"/>
        <v>0</v>
      </c>
      <c r="I150" s="269">
        <f t="shared" si="94"/>
        <v>0</v>
      </c>
      <c r="J150" s="269">
        <f t="shared" si="94"/>
        <v>0</v>
      </c>
      <c r="K150" s="269">
        <f t="shared" si="94"/>
        <v>0</v>
      </c>
      <c r="L150" s="269">
        <f t="shared" si="94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6">SUM(G146:G150)</f>
        <v>0</v>
      </c>
      <c r="H152" s="593">
        <f t="shared" ref="H152:I152" si="97">SUM(H146:H150)</f>
        <v>0</v>
      </c>
      <c r="I152" s="593">
        <f t="shared" si="97"/>
        <v>0</v>
      </c>
      <c r="J152" s="593">
        <f t="shared" ref="J152:K152" si="98">SUM(J146:J150)</f>
        <v>0</v>
      </c>
      <c r="K152" s="593">
        <f t="shared" si="98"/>
        <v>0</v>
      </c>
      <c r="L152" s="593">
        <f t="shared" ref="L152" si="99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100">7/12*G152+5/12*H152</f>
        <v>0</v>
      </c>
      <c r="I153" s="616">
        <f t="shared" si="100"/>
        <v>0</v>
      </c>
      <c r="J153" s="616">
        <f t="shared" si="100"/>
        <v>0</v>
      </c>
      <c r="K153" s="616">
        <f t="shared" si="100"/>
        <v>0</v>
      </c>
      <c r="L153" s="616">
        <f t="shared" si="100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101">G158</f>
        <v>0</v>
      </c>
      <c r="I158" s="269">
        <f t="shared" si="101"/>
        <v>0</v>
      </c>
      <c r="J158" s="269">
        <f t="shared" si="101"/>
        <v>0</v>
      </c>
      <c r="K158" s="269">
        <f t="shared" si="101"/>
        <v>0</v>
      </c>
      <c r="L158" s="269">
        <f t="shared" si="101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102">G159</f>
        <v>0</v>
      </c>
      <c r="I159" s="269">
        <f t="shared" si="102"/>
        <v>0</v>
      </c>
      <c r="J159" s="269">
        <f t="shared" si="102"/>
        <v>0</v>
      </c>
      <c r="K159" s="269">
        <f t="shared" si="102"/>
        <v>0</v>
      </c>
      <c r="L159" s="269">
        <f t="shared" si="102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102"/>
        <v>0</v>
      </c>
      <c r="I160" s="269">
        <f t="shared" si="102"/>
        <v>0</v>
      </c>
      <c r="J160" s="269">
        <f t="shared" si="102"/>
        <v>0</v>
      </c>
      <c r="K160" s="269">
        <f t="shared" si="102"/>
        <v>0</v>
      </c>
      <c r="L160" s="269">
        <f t="shared" si="102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101"/>
        <v>0</v>
      </c>
      <c r="I161" s="269">
        <f t="shared" si="101"/>
        <v>0</v>
      </c>
      <c r="J161" s="269">
        <f t="shared" si="101"/>
        <v>0</v>
      </c>
      <c r="K161" s="269">
        <f t="shared" si="101"/>
        <v>0</v>
      </c>
      <c r="L161" s="269">
        <f t="shared" si="101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101"/>
        <v>0</v>
      </c>
      <c r="I162" s="269">
        <f t="shared" si="101"/>
        <v>0</v>
      </c>
      <c r="J162" s="269">
        <f t="shared" si="101"/>
        <v>0</v>
      </c>
      <c r="K162" s="269">
        <f t="shared" si="101"/>
        <v>0</v>
      </c>
      <c r="L162" s="269">
        <f t="shared" si="101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103">SUM(G158:G162)</f>
        <v>0</v>
      </c>
      <c r="H164" s="593">
        <f t="shared" ref="H164:I164" si="104">SUM(H158:H162)</f>
        <v>0</v>
      </c>
      <c r="I164" s="593">
        <f t="shared" si="104"/>
        <v>0</v>
      </c>
      <c r="J164" s="593">
        <f t="shared" ref="J164:K164" si="105">SUM(J158:J162)</f>
        <v>0</v>
      </c>
      <c r="K164" s="593">
        <f t="shared" si="105"/>
        <v>0</v>
      </c>
      <c r="L164" s="593">
        <f t="shared" ref="L164" si="106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7">7/12*G164+5/12*H164</f>
        <v>0</v>
      </c>
      <c r="I165" s="616">
        <f t="shared" si="107"/>
        <v>0</v>
      </c>
      <c r="J165" s="616">
        <f t="shared" si="107"/>
        <v>0</v>
      </c>
      <c r="K165" s="616">
        <f t="shared" si="107"/>
        <v>0</v>
      </c>
      <c r="L165" s="616">
        <f t="shared" si="107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8">G86</f>
        <v>2014/15</v>
      </c>
      <c r="H170" s="664" t="str">
        <f t="shared" si="108"/>
        <v>2015/16</v>
      </c>
      <c r="I170" s="664" t="str">
        <f t="shared" si="108"/>
        <v>2016/17</v>
      </c>
      <c r="J170" s="664" t="str">
        <f t="shared" si="108"/>
        <v>2017/18</v>
      </c>
      <c r="K170" s="664" t="str">
        <f t="shared" si="108"/>
        <v>2018/19</v>
      </c>
      <c r="L170" s="664" t="str">
        <f t="shared" ref="L170" si="109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10">G9</f>
        <v>2014</v>
      </c>
      <c r="H171" s="664">
        <f t="shared" si="110"/>
        <v>2015</v>
      </c>
      <c r="I171" s="664">
        <f t="shared" si="110"/>
        <v>2016</v>
      </c>
      <c r="J171" s="664">
        <f t="shared" si="110"/>
        <v>2017</v>
      </c>
      <c r="K171" s="664">
        <f t="shared" si="110"/>
        <v>2018</v>
      </c>
      <c r="L171" s="664">
        <f t="shared" ref="L171" si="111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12">G177</f>
        <v>0</v>
      </c>
      <c r="I177" s="269">
        <f t="shared" si="112"/>
        <v>0</v>
      </c>
      <c r="J177" s="269">
        <f t="shared" si="112"/>
        <v>0</v>
      </c>
      <c r="K177" s="269">
        <f t="shared" si="112"/>
        <v>0</v>
      </c>
      <c r="L177" s="269">
        <f t="shared" si="112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12"/>
        <v>0</v>
      </c>
      <c r="I178" s="269">
        <f t="shared" si="112"/>
        <v>0</v>
      </c>
      <c r="J178" s="269">
        <f t="shared" si="112"/>
        <v>0</v>
      </c>
      <c r="K178" s="269">
        <f t="shared" si="112"/>
        <v>0</v>
      </c>
      <c r="L178" s="269">
        <f t="shared" si="112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12"/>
        <v>0</v>
      </c>
      <c r="I179" s="269">
        <f t="shared" si="112"/>
        <v>0</v>
      </c>
      <c r="J179" s="269">
        <f t="shared" si="112"/>
        <v>0</v>
      </c>
      <c r="K179" s="269">
        <f t="shared" si="112"/>
        <v>0</v>
      </c>
      <c r="L179" s="269">
        <f t="shared" si="112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13">SUM(G177:G179)</f>
        <v>0</v>
      </c>
      <c r="H180" s="594">
        <f t="shared" ref="H180:I180" si="114">SUM(H177:H179)</f>
        <v>0</v>
      </c>
      <c r="I180" s="594">
        <f t="shared" si="114"/>
        <v>0</v>
      </c>
      <c r="J180" s="594">
        <f t="shared" ref="J180:K180" si="115">SUM(J177:J179)</f>
        <v>0</v>
      </c>
      <c r="K180" s="594">
        <f t="shared" si="115"/>
        <v>0</v>
      </c>
      <c r="L180" s="594">
        <f t="shared" ref="L180" si="116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7">G182</f>
        <v>0</v>
      </c>
      <c r="I182" s="269">
        <f t="shared" si="117"/>
        <v>0</v>
      </c>
      <c r="J182" s="269">
        <f t="shared" si="117"/>
        <v>0</v>
      </c>
      <c r="K182" s="269">
        <f t="shared" si="117"/>
        <v>0</v>
      </c>
      <c r="L182" s="269">
        <f t="shared" si="117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7"/>
        <v>0</v>
      </c>
      <c r="I183" s="269">
        <f t="shared" si="117"/>
        <v>0</v>
      </c>
      <c r="J183" s="269">
        <f t="shared" si="117"/>
        <v>0</v>
      </c>
      <c r="K183" s="269">
        <f t="shared" si="117"/>
        <v>0</v>
      </c>
      <c r="L183" s="269">
        <f t="shared" si="117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7"/>
        <v>0</v>
      </c>
      <c r="I184" s="269">
        <f t="shared" si="117"/>
        <v>0</v>
      </c>
      <c r="J184" s="269">
        <f t="shared" si="117"/>
        <v>0</v>
      </c>
      <c r="K184" s="269">
        <f t="shared" si="117"/>
        <v>0</v>
      </c>
      <c r="L184" s="269">
        <f t="shared" si="117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7"/>
        <v>0</v>
      </c>
      <c r="I185" s="269">
        <f t="shared" si="117"/>
        <v>0</v>
      </c>
      <c r="J185" s="269">
        <f t="shared" si="117"/>
        <v>0</v>
      </c>
      <c r="K185" s="269">
        <f t="shared" si="117"/>
        <v>0</v>
      </c>
      <c r="L185" s="269">
        <f t="shared" si="117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7"/>
        <v>0</v>
      </c>
      <c r="I186" s="269">
        <f t="shared" si="117"/>
        <v>0</v>
      </c>
      <c r="J186" s="269">
        <f t="shared" si="117"/>
        <v>0</v>
      </c>
      <c r="K186" s="269">
        <f t="shared" si="117"/>
        <v>0</v>
      </c>
      <c r="L186" s="269">
        <f t="shared" si="117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8">SUM(G182:G186)</f>
        <v>0</v>
      </c>
      <c r="H187" s="594">
        <f t="shared" ref="H187:I187" si="119">SUM(H182:H186)</f>
        <v>0</v>
      </c>
      <c r="I187" s="594">
        <f t="shared" si="119"/>
        <v>0</v>
      </c>
      <c r="J187" s="594">
        <f t="shared" ref="J187:K187" si="120">SUM(J182:J186)</f>
        <v>0</v>
      </c>
      <c r="K187" s="594">
        <f t="shared" si="120"/>
        <v>0</v>
      </c>
      <c r="L187" s="594">
        <f t="shared" ref="L187" si="121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" si="122">G180+G187</f>
        <v>0</v>
      </c>
      <c r="H189" s="593">
        <f t="shared" ref="H189:I189" si="123">H180+H187</f>
        <v>0</v>
      </c>
      <c r="I189" s="593">
        <f t="shared" si="123"/>
        <v>0</v>
      </c>
      <c r="J189" s="593">
        <f t="shared" ref="J189:K189" si="124">J180+J187</f>
        <v>0</v>
      </c>
      <c r="K189" s="593">
        <f t="shared" si="124"/>
        <v>0</v>
      </c>
      <c r="L189" s="593">
        <f t="shared" ref="L189" si="125">L180+L187</f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26">7/12*G189+5/12*H189</f>
        <v>0</v>
      </c>
      <c r="I190" s="353">
        <f t="shared" ref="I190" si="127">7/12*H189+5/12*I189</f>
        <v>0</v>
      </c>
      <c r="J190" s="353">
        <f t="shared" ref="J190:L190" si="128">7/12*I189+5/12*J189</f>
        <v>0</v>
      </c>
      <c r="K190" s="353">
        <f t="shared" si="128"/>
        <v>0</v>
      </c>
      <c r="L190" s="353">
        <f t="shared" si="128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9">G195</f>
        <v>0</v>
      </c>
      <c r="I195" s="269">
        <f t="shared" si="129"/>
        <v>0</v>
      </c>
      <c r="J195" s="269">
        <f t="shared" si="129"/>
        <v>0</v>
      </c>
      <c r="K195" s="269">
        <f t="shared" si="129"/>
        <v>0</v>
      </c>
      <c r="L195" s="269">
        <f t="shared" si="129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9"/>
        <v>0</v>
      </c>
      <c r="I196" s="269">
        <f t="shared" si="129"/>
        <v>0</v>
      </c>
      <c r="J196" s="269">
        <f t="shared" si="129"/>
        <v>0</v>
      </c>
      <c r="K196" s="269">
        <f t="shared" si="129"/>
        <v>0</v>
      </c>
      <c r="L196" s="269">
        <f t="shared" si="129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9"/>
        <v>0</v>
      </c>
      <c r="I197" s="269">
        <f t="shared" si="129"/>
        <v>0</v>
      </c>
      <c r="J197" s="269">
        <f t="shared" si="129"/>
        <v>0</v>
      </c>
      <c r="K197" s="269">
        <f t="shared" si="129"/>
        <v>0</v>
      </c>
      <c r="L197" s="269">
        <f t="shared" si="129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9"/>
        <v>0</v>
      </c>
      <c r="I198" s="269">
        <f t="shared" si="129"/>
        <v>0</v>
      </c>
      <c r="J198" s="269">
        <f t="shared" si="129"/>
        <v>0</v>
      </c>
      <c r="K198" s="269">
        <f t="shared" si="129"/>
        <v>0</v>
      </c>
      <c r="L198" s="269">
        <f t="shared" si="129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30">SUM(G195:G198)</f>
        <v>0</v>
      </c>
      <c r="H200" s="595">
        <f t="shared" ref="H200:I200" si="131">SUM(H195:H198)</f>
        <v>0</v>
      </c>
      <c r="I200" s="595">
        <f t="shared" si="131"/>
        <v>0</v>
      </c>
      <c r="J200" s="595">
        <f t="shared" ref="J200:K200" si="132">SUM(J195:J198)</f>
        <v>0</v>
      </c>
      <c r="K200" s="595">
        <f t="shared" si="132"/>
        <v>0</v>
      </c>
      <c r="L200" s="595">
        <f t="shared" ref="L200" si="133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34">G206</f>
        <v>0</v>
      </c>
      <c r="I206" s="269">
        <f t="shared" si="134"/>
        <v>0</v>
      </c>
      <c r="J206" s="269">
        <f t="shared" si="134"/>
        <v>0</v>
      </c>
      <c r="K206" s="269">
        <f t="shared" si="134"/>
        <v>0</v>
      </c>
      <c r="L206" s="269">
        <f t="shared" si="134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34"/>
        <v>0</v>
      </c>
      <c r="I207" s="269">
        <f t="shared" si="134"/>
        <v>0</v>
      </c>
      <c r="J207" s="269">
        <f t="shared" si="134"/>
        <v>0</v>
      </c>
      <c r="K207" s="269">
        <f t="shared" si="134"/>
        <v>0</v>
      </c>
      <c r="L207" s="269">
        <f t="shared" si="134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ref="H208:L210" si="135">G208</f>
        <v>0</v>
      </c>
      <c r="I208" s="269">
        <f t="shared" si="135"/>
        <v>0</v>
      </c>
      <c r="J208" s="269">
        <f t="shared" si="135"/>
        <v>0</v>
      </c>
      <c r="K208" s="269">
        <f t="shared" si="135"/>
        <v>0</v>
      </c>
      <c r="L208" s="269">
        <f t="shared" si="135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35"/>
        <v>0</v>
      </c>
      <c r="I209" s="269">
        <f t="shared" si="135"/>
        <v>0</v>
      </c>
      <c r="J209" s="269">
        <f t="shared" si="135"/>
        <v>0</v>
      </c>
      <c r="K209" s="269">
        <f t="shared" si="135"/>
        <v>0</v>
      </c>
      <c r="L209" s="269">
        <f t="shared" si="135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35"/>
        <v>0</v>
      </c>
      <c r="I210" s="269">
        <f t="shared" si="135"/>
        <v>0</v>
      </c>
      <c r="J210" s="269">
        <f t="shared" si="135"/>
        <v>0</v>
      </c>
      <c r="K210" s="269">
        <f t="shared" si="135"/>
        <v>0</v>
      </c>
      <c r="L210" s="269">
        <f t="shared" si="135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ref="H211:L212" si="136">G211</f>
        <v>0</v>
      </c>
      <c r="I211" s="269">
        <f t="shared" si="136"/>
        <v>0</v>
      </c>
      <c r="J211" s="269">
        <f t="shared" si="136"/>
        <v>0</v>
      </c>
      <c r="K211" s="269">
        <f t="shared" si="136"/>
        <v>0</v>
      </c>
      <c r="L211" s="269">
        <f t="shared" si="136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36"/>
        <v>0</v>
      </c>
      <c r="I212" s="269">
        <f t="shared" si="136"/>
        <v>0</v>
      </c>
      <c r="J212" s="269">
        <f t="shared" si="136"/>
        <v>0</v>
      </c>
      <c r="K212" s="269">
        <f t="shared" si="136"/>
        <v>0</v>
      </c>
      <c r="L212" s="269">
        <f t="shared" si="136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34"/>
        <v>0</v>
      </c>
      <c r="I213" s="269">
        <f t="shared" si="134"/>
        <v>0</v>
      </c>
      <c r="J213" s="269">
        <f t="shared" si="134"/>
        <v>0</v>
      </c>
      <c r="K213" s="269">
        <f t="shared" si="134"/>
        <v>0</v>
      </c>
      <c r="L213" s="269">
        <f t="shared" si="134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34"/>
        <v>0</v>
      </c>
      <c r="I214" s="269">
        <f t="shared" si="134"/>
        <v>0</v>
      </c>
      <c r="J214" s="269">
        <f t="shared" si="134"/>
        <v>0</v>
      </c>
      <c r="K214" s="269">
        <f t="shared" si="134"/>
        <v>0</v>
      </c>
      <c r="L214" s="269">
        <f t="shared" si="134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34"/>
        <v>0</v>
      </c>
      <c r="I215" s="269">
        <f t="shared" si="134"/>
        <v>0</v>
      </c>
      <c r="J215" s="269">
        <f t="shared" si="134"/>
        <v>0</v>
      </c>
      <c r="K215" s="269">
        <f t="shared" si="134"/>
        <v>0</v>
      </c>
      <c r="L215" s="269">
        <f t="shared" si="134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" si="137">SUM(G206:G215)</f>
        <v>0</v>
      </c>
      <c r="H217" s="595">
        <f t="shared" ref="H217:I217" si="138">SUM(H206:H215)</f>
        <v>0</v>
      </c>
      <c r="I217" s="595">
        <f t="shared" si="138"/>
        <v>0</v>
      </c>
      <c r="J217" s="595">
        <f t="shared" ref="J217:K217" si="139">SUM(J206:J215)</f>
        <v>0</v>
      </c>
      <c r="K217" s="595">
        <f t="shared" si="139"/>
        <v>0</v>
      </c>
      <c r="L217" s="595">
        <f t="shared" ref="L217" si="140">SUM(L206:L215)</f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41">G223</f>
        <v>0</v>
      </c>
      <c r="I223" s="269">
        <f t="shared" si="141"/>
        <v>0</v>
      </c>
      <c r="J223" s="269">
        <f t="shared" si="141"/>
        <v>0</v>
      </c>
      <c r="K223" s="269">
        <f t="shared" si="141"/>
        <v>0</v>
      </c>
      <c r="L223" s="269">
        <f t="shared" si="14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ref="H224:L225" si="142">G224</f>
        <v>0</v>
      </c>
      <c r="I224" s="269">
        <f t="shared" si="142"/>
        <v>0</v>
      </c>
      <c r="J224" s="269">
        <f t="shared" si="142"/>
        <v>0</v>
      </c>
      <c r="K224" s="269">
        <f t="shared" si="142"/>
        <v>0</v>
      </c>
      <c r="L224" s="269">
        <f t="shared" si="142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42"/>
        <v>0</v>
      </c>
      <c r="I225" s="269">
        <f t="shared" si="142"/>
        <v>0</v>
      </c>
      <c r="J225" s="269">
        <f t="shared" si="142"/>
        <v>0</v>
      </c>
      <c r="K225" s="269">
        <f t="shared" si="142"/>
        <v>0</v>
      </c>
      <c r="L225" s="269">
        <f t="shared" si="142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41"/>
        <v>0</v>
      </c>
      <c r="I226" s="269">
        <f t="shared" si="141"/>
        <v>0</v>
      </c>
      <c r="J226" s="269">
        <f t="shared" si="141"/>
        <v>0</v>
      </c>
      <c r="K226" s="269">
        <f t="shared" si="141"/>
        <v>0</v>
      </c>
      <c r="L226" s="269">
        <f t="shared" si="14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41"/>
        <v>0</v>
      </c>
      <c r="I227" s="269">
        <f t="shared" si="141"/>
        <v>0</v>
      </c>
      <c r="J227" s="269">
        <f t="shared" si="141"/>
        <v>0</v>
      </c>
      <c r="K227" s="269">
        <f t="shared" si="141"/>
        <v>0</v>
      </c>
      <c r="L227" s="269">
        <f t="shared" si="14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41"/>
        <v>0</v>
      </c>
      <c r="I228" s="269">
        <f t="shared" si="141"/>
        <v>0</v>
      </c>
      <c r="J228" s="269">
        <f t="shared" si="141"/>
        <v>0</v>
      </c>
      <c r="K228" s="269">
        <f t="shared" si="141"/>
        <v>0</v>
      </c>
      <c r="L228" s="269">
        <f t="shared" si="14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" si="143">SUM(G223:G228)</f>
        <v>0</v>
      </c>
      <c r="H230" s="595">
        <f t="shared" ref="H230:I230" si="144">SUM(H223:H228)</f>
        <v>0</v>
      </c>
      <c r="I230" s="595">
        <f t="shared" si="144"/>
        <v>0</v>
      </c>
      <c r="J230" s="595">
        <f t="shared" ref="J230:K230" si="145">SUM(J223:J228)</f>
        <v>0</v>
      </c>
      <c r="K230" s="595">
        <f t="shared" si="145"/>
        <v>0</v>
      </c>
      <c r="L230" s="595">
        <f t="shared" ref="L230" si="146">SUM(L223:L228)</f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" si="147">G200+G217+G230</f>
        <v>0</v>
      </c>
      <c r="H234" s="593">
        <f t="shared" ref="H234:I234" si="148">H200+H217+H230</f>
        <v>0</v>
      </c>
      <c r="I234" s="593">
        <f t="shared" si="148"/>
        <v>0</v>
      </c>
      <c r="J234" s="593">
        <f t="shared" ref="J234:K234" si="149">J200+J217+J230</f>
        <v>0</v>
      </c>
      <c r="K234" s="593">
        <f t="shared" si="149"/>
        <v>0</v>
      </c>
      <c r="L234" s="593">
        <f t="shared" ref="L234" si="150">L200+L217+L230</f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51">G9</f>
        <v>2014</v>
      </c>
      <c r="H243" s="664">
        <f t="shared" si="151"/>
        <v>2015</v>
      </c>
      <c r="I243" s="664">
        <f t="shared" si="151"/>
        <v>2016</v>
      </c>
      <c r="J243" s="664">
        <f t="shared" si="151"/>
        <v>2017</v>
      </c>
      <c r="K243" s="664">
        <f t="shared" si="151"/>
        <v>2018</v>
      </c>
      <c r="L243" s="664">
        <f t="shared" ref="L243" si="152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53">H141</f>
        <v>0</v>
      </c>
      <c r="I249" s="519">
        <f t="shared" ref="I249:J249" si="154">I141</f>
        <v>0</v>
      </c>
      <c r="J249" s="519">
        <f t="shared" si="154"/>
        <v>0</v>
      </c>
      <c r="K249" s="519">
        <f t="shared" ref="K249:L249" si="155">K141</f>
        <v>0</v>
      </c>
      <c r="L249" s="519">
        <f t="shared" si="155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56">H153</f>
        <v>0</v>
      </c>
      <c r="I250" s="601">
        <f t="shared" ref="I250:J250" si="157">I153</f>
        <v>0</v>
      </c>
      <c r="J250" s="601">
        <f t="shared" si="157"/>
        <v>0</v>
      </c>
      <c r="K250" s="601">
        <f t="shared" ref="K250:L250" si="158">K153</f>
        <v>0</v>
      </c>
      <c r="L250" s="601">
        <f t="shared" si="158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59">H165</f>
        <v>0</v>
      </c>
      <c r="I251" s="601">
        <f t="shared" ref="I251:J251" si="160">I165</f>
        <v>0</v>
      </c>
      <c r="J251" s="601">
        <f t="shared" si="160"/>
        <v>0</v>
      </c>
      <c r="K251" s="601">
        <f t="shared" ref="K251:L251" si="161">K165</f>
        <v>0</v>
      </c>
      <c r="L251" s="601">
        <f t="shared" si="161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" si="162">SUM(G249:G251)</f>
        <v>0</v>
      </c>
      <c r="H252" s="523">
        <f t="shared" ref="H252:I252" si="163">SUM(H249:H251)</f>
        <v>0</v>
      </c>
      <c r="I252" s="523">
        <f t="shared" si="163"/>
        <v>0</v>
      </c>
      <c r="J252" s="523">
        <f t="shared" ref="J252:K252" si="164">SUM(J249:J251)</f>
        <v>0</v>
      </c>
      <c r="K252" s="523">
        <f t="shared" si="164"/>
        <v>0</v>
      </c>
      <c r="L252" s="523">
        <f t="shared" ref="L252" si="165">SUM(L249:L251)</f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66">H190</f>
        <v>0</v>
      </c>
      <c r="I254" s="519">
        <f t="shared" si="166"/>
        <v>0</v>
      </c>
      <c r="J254" s="519">
        <f t="shared" si="166"/>
        <v>0</v>
      </c>
      <c r="K254" s="519">
        <f t="shared" ref="K254:L254" si="167">K190</f>
        <v>0</v>
      </c>
      <c r="L254" s="519">
        <f t="shared" si="167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:I255" si="168">H200</f>
        <v>0</v>
      </c>
      <c r="I255" s="519">
        <f t="shared" si="168"/>
        <v>0</v>
      </c>
      <c r="J255" s="519">
        <f t="shared" ref="J255:K255" si="169">J200</f>
        <v>0</v>
      </c>
      <c r="K255" s="519">
        <f t="shared" si="169"/>
        <v>0</v>
      </c>
      <c r="L255" s="519">
        <f t="shared" ref="L255" si="170">L200</f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:I256" si="171">H217</f>
        <v>0</v>
      </c>
      <c r="I256" s="519">
        <f t="shared" si="171"/>
        <v>0</v>
      </c>
      <c r="J256" s="519">
        <f t="shared" ref="J256:K256" si="172">J217</f>
        <v>0</v>
      </c>
      <c r="K256" s="519">
        <f t="shared" si="172"/>
        <v>0</v>
      </c>
      <c r="L256" s="519">
        <f t="shared" ref="L256" si="173">L217</f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:I257" si="174">H230</f>
        <v>0</v>
      </c>
      <c r="I257" s="519">
        <f t="shared" si="174"/>
        <v>0</v>
      </c>
      <c r="J257" s="519">
        <f t="shared" ref="J257:K257" si="175">J230</f>
        <v>0</v>
      </c>
      <c r="K257" s="519">
        <f t="shared" si="175"/>
        <v>0</v>
      </c>
      <c r="L257" s="519">
        <f t="shared" ref="L257" si="176">L230</f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" si="177">SUM(G254:G257)</f>
        <v>0</v>
      </c>
      <c r="H258" s="523">
        <f t="shared" ref="H258:I258" si="178">SUM(H254:H257)</f>
        <v>0</v>
      </c>
      <c r="I258" s="523">
        <f t="shared" si="178"/>
        <v>0</v>
      </c>
      <c r="J258" s="523">
        <f t="shared" ref="J258:K258" si="179">SUM(J254:J257)</f>
        <v>0</v>
      </c>
      <c r="K258" s="523">
        <f t="shared" si="179"/>
        <v>0</v>
      </c>
      <c r="L258" s="523">
        <f t="shared" ref="L258" si="180">SUM(L254:L257)</f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" si="181">G252-G258</f>
        <v>0</v>
      </c>
      <c r="H260" s="523">
        <f t="shared" ref="H260:I260" si="182">H252-H258</f>
        <v>0</v>
      </c>
      <c r="I260" s="523">
        <f t="shared" si="182"/>
        <v>0</v>
      </c>
      <c r="J260" s="523">
        <f t="shared" ref="J260:K260" si="183">J252-J258</f>
        <v>0</v>
      </c>
      <c r="K260" s="523">
        <f t="shared" si="183"/>
        <v>0</v>
      </c>
      <c r="L260" s="523">
        <f t="shared" ref="L260" si="184">L252-L258</f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85">G266</f>
        <v>0</v>
      </c>
      <c r="I266" s="409">
        <f t="shared" si="185"/>
        <v>0</v>
      </c>
      <c r="J266" s="409">
        <f t="shared" si="185"/>
        <v>0</v>
      </c>
      <c r="K266" s="409">
        <f t="shared" si="185"/>
        <v>0</v>
      </c>
      <c r="L266" s="409">
        <f t="shared" si="185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85"/>
        <v>0</v>
      </c>
      <c r="I267" s="409">
        <f t="shared" si="185"/>
        <v>0</v>
      </c>
      <c r="J267" s="409">
        <f t="shared" si="185"/>
        <v>0</v>
      </c>
      <c r="K267" s="409">
        <f t="shared" si="185"/>
        <v>0</v>
      </c>
      <c r="L267" s="409">
        <f t="shared" si="185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86">G266-G267</f>
        <v>0</v>
      </c>
      <c r="H269" s="523">
        <f t="shared" si="186"/>
        <v>0</v>
      </c>
      <c r="I269" s="523">
        <f t="shared" si="186"/>
        <v>0</v>
      </c>
      <c r="J269" s="523">
        <f t="shared" si="186"/>
        <v>0</v>
      </c>
      <c r="K269" s="523">
        <f t="shared" si="186"/>
        <v>0</v>
      </c>
      <c r="L269" s="523">
        <f t="shared" ref="L269" si="187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88">G260+G269</f>
        <v>0</v>
      </c>
      <c r="H273" s="523">
        <f t="shared" si="188"/>
        <v>0</v>
      </c>
      <c r="I273" s="523">
        <f t="shared" si="188"/>
        <v>0</v>
      </c>
      <c r="J273" s="523">
        <f t="shared" si="188"/>
        <v>0</v>
      </c>
      <c r="K273" s="523">
        <f t="shared" si="188"/>
        <v>0</v>
      </c>
      <c r="L273" s="523">
        <f t="shared" ref="L273" si="189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90">G273/(G252+G266)</f>
        <v>#DIV/0!</v>
      </c>
      <c r="H274" s="662" t="e">
        <f t="shared" si="190"/>
        <v>#DIV/0!</v>
      </c>
      <c r="I274" s="662" t="e">
        <f t="shared" si="190"/>
        <v>#DIV/0!</v>
      </c>
      <c r="J274" s="662" t="e">
        <f t="shared" si="190"/>
        <v>#DIV/0!</v>
      </c>
      <c r="K274" s="662" t="e">
        <f t="shared" si="190"/>
        <v>#DIV/0!</v>
      </c>
      <c r="L274" s="662" t="e">
        <f t="shared" ref="L274" si="191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183:E183"/>
    <mergeCell ref="D184:E184"/>
    <mergeCell ref="D185:E185"/>
    <mergeCell ref="D186:E186"/>
    <mergeCell ref="D146:E146"/>
    <mergeCell ref="D149:E149"/>
    <mergeCell ref="D150:E150"/>
    <mergeCell ref="D158:E158"/>
    <mergeCell ref="D161:E161"/>
    <mergeCell ref="D162:E162"/>
    <mergeCell ref="D182:E182"/>
    <mergeCell ref="D196:E196"/>
    <mergeCell ref="D195:E195"/>
    <mergeCell ref="D215:E215"/>
    <mergeCell ref="D197:E197"/>
    <mergeCell ref="D198:E198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133:E133"/>
    <mergeCell ref="D134:E134"/>
    <mergeCell ref="D135:E135"/>
    <mergeCell ref="D124:E124"/>
    <mergeCell ref="D125:E125"/>
    <mergeCell ref="D126:E126"/>
    <mergeCell ref="D127:E127"/>
    <mergeCell ref="D128:E128"/>
    <mergeCell ref="D119:E119"/>
    <mergeCell ref="D120:E120"/>
    <mergeCell ref="D118:E118"/>
    <mergeCell ref="D131:E131"/>
    <mergeCell ref="D132:E132"/>
  </mergeCells>
  <phoneticPr fontId="0" type="noConversion"/>
  <dataValidations disablePrompts="1"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9"/>
  <dimension ref="B1:N288"/>
  <sheetViews>
    <sheetView showGridLines="0" zoomScale="85" zoomScaleNormal="85" zoomScaleSheetLayoutView="85" workbookViewId="0">
      <pane ySplit="11" topLeftCell="A12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" si="30">SUM(G47:G48)</f>
        <v>0</v>
      </c>
      <c r="H52" s="517">
        <f t="shared" ref="H52:I52" si="31">SUM(H47:H48)</f>
        <v>0</v>
      </c>
      <c r="I52" s="517">
        <f t="shared" si="31"/>
        <v>0</v>
      </c>
      <c r="J52" s="517">
        <f t="shared" ref="J52:K52" si="32">SUM(J47:J48)</f>
        <v>0</v>
      </c>
      <c r="K52" s="517">
        <f t="shared" si="32"/>
        <v>0</v>
      </c>
      <c r="L52" s="517">
        <f t="shared" ref="L52" si="33">SUM(L47:L48)</f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4">G55</f>
        <v>0</v>
      </c>
      <c r="I55" s="316">
        <f t="shared" si="34"/>
        <v>0</v>
      </c>
      <c r="J55" s="316">
        <f t="shared" si="34"/>
        <v>0</v>
      </c>
      <c r="K55" s="316">
        <f t="shared" si="34"/>
        <v>0</v>
      </c>
      <c r="L55" s="316">
        <f t="shared" si="34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4"/>
        <v>0</v>
      </c>
      <c r="I56" s="316">
        <f t="shared" si="34"/>
        <v>0</v>
      </c>
      <c r="J56" s="316">
        <f t="shared" si="34"/>
        <v>0</v>
      </c>
      <c r="K56" s="316">
        <f t="shared" si="34"/>
        <v>0</v>
      </c>
      <c r="L56" s="316">
        <f t="shared" si="34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5">G55+G56</f>
        <v>0</v>
      </c>
      <c r="H57" s="516">
        <f t="shared" si="35"/>
        <v>0</v>
      </c>
      <c r="I57" s="516">
        <f t="shared" si="35"/>
        <v>0</v>
      </c>
      <c r="J57" s="516">
        <f t="shared" si="35"/>
        <v>0</v>
      </c>
      <c r="K57" s="516">
        <f t="shared" si="35"/>
        <v>0</v>
      </c>
      <c r="L57" s="516">
        <f t="shared" si="35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6">G58</f>
        <v>0</v>
      </c>
      <c r="I58" s="316">
        <f t="shared" si="36"/>
        <v>0</v>
      </c>
      <c r="J58" s="316">
        <f t="shared" si="36"/>
        <v>0</v>
      </c>
      <c r="K58" s="316">
        <f t="shared" si="36"/>
        <v>0</v>
      </c>
      <c r="L58" s="316">
        <f t="shared" si="36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6"/>
        <v>0</v>
      </c>
      <c r="I59" s="316">
        <f t="shared" si="36"/>
        <v>0</v>
      </c>
      <c r="J59" s="316">
        <f t="shared" si="36"/>
        <v>0</v>
      </c>
      <c r="K59" s="316">
        <f t="shared" si="36"/>
        <v>0</v>
      </c>
      <c r="L59" s="316">
        <f t="shared" si="36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7">($E$27*G58)+($E$28*G59)</f>
        <v>0</v>
      </c>
      <c r="H60" s="596">
        <f t="shared" si="37"/>
        <v>0</v>
      </c>
      <c r="I60" s="596">
        <f t="shared" si="37"/>
        <v>0</v>
      </c>
      <c r="J60" s="596">
        <f t="shared" si="37"/>
        <v>0</v>
      </c>
      <c r="K60" s="596">
        <f t="shared" si="37"/>
        <v>0</v>
      </c>
      <c r="L60" s="596">
        <f t="shared" ref="L60" si="38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9">ROUND(IF(G64&lt;(G57*0.8),G64,(0.8*G57)),0)</f>
        <v>0</v>
      </c>
      <c r="H61" s="517">
        <f t="shared" si="39"/>
        <v>0</v>
      </c>
      <c r="I61" s="517">
        <f>ROUND(IF(I64&lt;(I57*0.8),I64,(0.8*I57)),0)</f>
        <v>0</v>
      </c>
      <c r="J61" s="517">
        <f t="shared" si="39"/>
        <v>0</v>
      </c>
      <c r="K61" s="517">
        <f t="shared" si="39"/>
        <v>0</v>
      </c>
      <c r="L61" s="517">
        <f t="shared" ref="L61" si="40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1">+G62</f>
        <v>#REF!</v>
      </c>
      <c r="I62" s="315" t="e">
        <f t="shared" si="41"/>
        <v>#REF!</v>
      </c>
      <c r="J62" s="315" t="e">
        <f t="shared" si="41"/>
        <v>#REF!</v>
      </c>
      <c r="K62" s="315" t="e">
        <f t="shared" si="41"/>
        <v>#REF!</v>
      </c>
      <c r="L62" s="315" t="e">
        <f t="shared" si="41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" si="42">SUM(G58:G59)</f>
        <v>0</v>
      </c>
      <c r="H63" s="517">
        <f t="shared" ref="H63:I63" si="43">SUM(H58:H59)</f>
        <v>0</v>
      </c>
      <c r="I63" s="517">
        <f t="shared" si="43"/>
        <v>0</v>
      </c>
      <c r="J63" s="517">
        <f t="shared" ref="J63:K63" si="44">SUM(J58:J59)</f>
        <v>0</v>
      </c>
      <c r="K63" s="517">
        <f t="shared" si="44"/>
        <v>0</v>
      </c>
      <c r="L63" s="517">
        <f t="shared" ref="L63" si="45">SUM(L58:L59)</f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6">G9</f>
        <v>2014</v>
      </c>
      <c r="H67" s="668">
        <f t="shared" si="46"/>
        <v>2015</v>
      </c>
      <c r="I67" s="668">
        <f t="shared" si="46"/>
        <v>2016</v>
      </c>
      <c r="J67" s="668">
        <f t="shared" si="46"/>
        <v>2017</v>
      </c>
      <c r="K67" s="668">
        <f t="shared" si="46"/>
        <v>2018</v>
      </c>
      <c r="L67" s="668">
        <f t="shared" ref="L67" si="47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8">SUM(G71:G72)</f>
        <v>0</v>
      </c>
      <c r="H70" s="517">
        <f t="shared" si="48"/>
        <v>0</v>
      </c>
      <c r="I70" s="517">
        <f t="shared" si="48"/>
        <v>0</v>
      </c>
      <c r="J70" s="517">
        <f t="shared" si="48"/>
        <v>0</v>
      </c>
      <c r="K70" s="517">
        <f t="shared" si="48"/>
        <v>0</v>
      </c>
      <c r="L70" s="517">
        <f t="shared" ref="L70" si="49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50">LOOKUP(G69,groepenleerlingennu,vloeroppervlaknu)</f>
        <v>375</v>
      </c>
      <c r="H74" s="587">
        <f t="shared" si="50"/>
        <v>375</v>
      </c>
      <c r="I74" s="587">
        <f t="shared" si="50"/>
        <v>375</v>
      </c>
      <c r="J74" s="587">
        <f t="shared" si="50"/>
        <v>375</v>
      </c>
      <c r="K74" s="587">
        <f t="shared" si="50"/>
        <v>375</v>
      </c>
      <c r="L74" s="587">
        <f t="shared" ref="L74" si="51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2">SUM(G76:G77)</f>
        <v>0</v>
      </c>
      <c r="H75" s="517">
        <f t="shared" ref="H75:I75" si="53">SUM(H76:H77)</f>
        <v>0</v>
      </c>
      <c r="I75" s="517">
        <f t="shared" si="53"/>
        <v>0</v>
      </c>
      <c r="J75" s="517">
        <f t="shared" ref="J75:K75" si="54">SUM(J76:J77)</f>
        <v>0</v>
      </c>
      <c r="K75" s="517">
        <f t="shared" si="54"/>
        <v>0</v>
      </c>
      <c r="L75" s="517">
        <f t="shared" ref="L75" si="55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6">LOOKUP(G71,groepenleerlingennu,vloeroppervlaknu)</f>
        <v>0</v>
      </c>
      <c r="H76" s="598">
        <f t="shared" si="56"/>
        <v>0</v>
      </c>
      <c r="I76" s="598">
        <f t="shared" ref="I76:J76" si="57">LOOKUP(I71,groepenleerlingennu,vloeroppervlaknu)</f>
        <v>0</v>
      </c>
      <c r="J76" s="598">
        <f t="shared" si="57"/>
        <v>0</v>
      </c>
      <c r="K76" s="598">
        <f t="shared" ref="K76:L76" si="58">LOOKUP(K71,groepenleerlingennu,vloeroppervlaknu)</f>
        <v>0</v>
      </c>
      <c r="L76" s="598">
        <f t="shared" si="58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6"/>
        <v>0</v>
      </c>
      <c r="H77" s="598">
        <f t="shared" si="56"/>
        <v>0</v>
      </c>
      <c r="I77" s="598">
        <f t="shared" ref="I77:J77" si="59">LOOKUP(I72,groepenleerlingennu,vloeroppervlaknu)</f>
        <v>0</v>
      </c>
      <c r="J77" s="598">
        <f t="shared" si="59"/>
        <v>0</v>
      </c>
      <c r="K77" s="598">
        <f t="shared" ref="K77:L77" si="60">LOOKUP(K72,groepenleerlingennu,vloeroppervlaknu)</f>
        <v>0</v>
      </c>
      <c r="L77" s="598">
        <f t="shared" si="60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61">IF(G71=0,0,1)+IF(G72=0,0,1)</f>
        <v>0</v>
      </c>
      <c r="H79" s="110">
        <f t="shared" si="61"/>
        <v>0</v>
      </c>
      <c r="I79" s="110">
        <f t="shared" si="61"/>
        <v>0</v>
      </c>
      <c r="J79" s="110">
        <f t="shared" si="61"/>
        <v>0</v>
      </c>
      <c r="K79" s="110">
        <f t="shared" si="61"/>
        <v>0</v>
      </c>
      <c r="L79" s="110">
        <f t="shared" ref="L79" si="62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3">G8</f>
        <v>2014/15</v>
      </c>
      <c r="H86" s="664" t="str">
        <f t="shared" si="63"/>
        <v>2015/16</v>
      </c>
      <c r="I86" s="664" t="str">
        <f t="shared" si="63"/>
        <v>2016/17</v>
      </c>
      <c r="J86" s="664" t="str">
        <f t="shared" si="63"/>
        <v>2017/18</v>
      </c>
      <c r="K86" s="664" t="str">
        <f t="shared" si="63"/>
        <v>2018/19</v>
      </c>
      <c r="L86" s="664" t="str">
        <f t="shared" ref="L86" si="64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5">IF(G46=0,0,ROUND(0.75*(SUM(G99:G100)-G97),2))</f>
        <v>0</v>
      </c>
      <c r="H98" s="519">
        <f t="shared" si="65"/>
        <v>0</v>
      </c>
      <c r="I98" s="519">
        <f t="shared" si="65"/>
        <v>0</v>
      </c>
      <c r="J98" s="519">
        <f t="shared" si="65"/>
        <v>0</v>
      </c>
      <c r="K98" s="519">
        <f t="shared" si="65"/>
        <v>0</v>
      </c>
      <c r="L98" s="519">
        <f t="shared" ref="L98" si="66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7">SUM(G104:G108)</f>
        <v>0</v>
      </c>
      <c r="H109" s="588">
        <f t="shared" si="67"/>
        <v>0</v>
      </c>
      <c r="I109" s="588">
        <f t="shared" si="67"/>
        <v>0</v>
      </c>
      <c r="J109" s="588">
        <f t="shared" si="67"/>
        <v>0</v>
      </c>
      <c r="K109" s="588">
        <f t="shared" si="67"/>
        <v>0</v>
      </c>
      <c r="L109" s="588">
        <f t="shared" ref="L109" si="68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" si="69">G111+G112+G113</f>
        <v>0</v>
      </c>
      <c r="H114" s="589">
        <f t="shared" ref="H114:I114" si="70">H111+H112+H113</f>
        <v>0</v>
      </c>
      <c r="I114" s="589">
        <f t="shared" si="70"/>
        <v>0</v>
      </c>
      <c r="J114" s="589">
        <f t="shared" ref="J114:K114" si="71">J111+J112+J113</f>
        <v>0</v>
      </c>
      <c r="K114" s="589">
        <f t="shared" si="71"/>
        <v>0</v>
      </c>
      <c r="L114" s="589">
        <f t="shared" ref="L114" si="72">L111+L112+L113</f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3">G118</f>
        <v>0</v>
      </c>
      <c r="I118" s="269">
        <f t="shared" si="73"/>
        <v>0</v>
      </c>
      <c r="J118" s="269">
        <f t="shared" si="73"/>
        <v>0</v>
      </c>
      <c r="K118" s="269">
        <f t="shared" si="73"/>
        <v>0</v>
      </c>
      <c r="L118" s="269">
        <f t="shared" si="73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3"/>
        <v>0</v>
      </c>
      <c r="I119" s="269">
        <f t="shared" si="73"/>
        <v>0</v>
      </c>
      <c r="J119" s="269">
        <f t="shared" si="73"/>
        <v>0</v>
      </c>
      <c r="K119" s="269">
        <f t="shared" si="73"/>
        <v>0</v>
      </c>
      <c r="L119" s="269">
        <f t="shared" si="73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3"/>
        <v>0</v>
      </c>
      <c r="I120" s="269">
        <f t="shared" si="73"/>
        <v>0</v>
      </c>
      <c r="J120" s="269">
        <f t="shared" si="73"/>
        <v>0</v>
      </c>
      <c r="K120" s="269">
        <f t="shared" si="73"/>
        <v>0</v>
      </c>
      <c r="L120" s="269">
        <f t="shared" si="73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4">SUM(G116:G120)</f>
        <v>0</v>
      </c>
      <c r="H121" s="590">
        <f t="shared" si="74"/>
        <v>0</v>
      </c>
      <c r="I121" s="590">
        <f t="shared" ref="I121:J121" si="75">SUM(I116:I120)</f>
        <v>0</v>
      </c>
      <c r="J121" s="590">
        <f t="shared" si="75"/>
        <v>0</v>
      </c>
      <c r="K121" s="590">
        <f t="shared" ref="K121:L121" si="76">SUM(K116:K120)</f>
        <v>0</v>
      </c>
      <c r="L121" s="590">
        <f t="shared" si="76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7">G124</f>
        <v>0</v>
      </c>
      <c r="I124" s="269">
        <f t="shared" si="77"/>
        <v>0</v>
      </c>
      <c r="J124" s="269">
        <f t="shared" si="77"/>
        <v>0</v>
      </c>
      <c r="K124" s="269">
        <f t="shared" si="77"/>
        <v>0</v>
      </c>
      <c r="L124" s="269">
        <f t="shared" si="77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7"/>
        <v>0</v>
      </c>
      <c r="I125" s="269">
        <f t="shared" si="77"/>
        <v>0</v>
      </c>
      <c r="J125" s="269">
        <f t="shared" si="77"/>
        <v>0</v>
      </c>
      <c r="K125" s="269">
        <f t="shared" si="77"/>
        <v>0</v>
      </c>
      <c r="L125" s="269">
        <f t="shared" si="77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7"/>
        <v>0</v>
      </c>
      <c r="I126" s="269">
        <f t="shared" si="77"/>
        <v>0</v>
      </c>
      <c r="J126" s="269">
        <f t="shared" si="77"/>
        <v>0</v>
      </c>
      <c r="K126" s="269">
        <f t="shared" si="77"/>
        <v>0</v>
      </c>
      <c r="L126" s="269">
        <f t="shared" si="77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7"/>
        <v>0</v>
      </c>
      <c r="I127" s="269">
        <f t="shared" si="77"/>
        <v>0</v>
      </c>
      <c r="J127" s="269">
        <f t="shared" si="77"/>
        <v>0</v>
      </c>
      <c r="K127" s="269">
        <f t="shared" si="77"/>
        <v>0</v>
      </c>
      <c r="L127" s="269">
        <f t="shared" si="77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7"/>
        <v>0</v>
      </c>
      <c r="I128" s="269">
        <f t="shared" si="77"/>
        <v>0</v>
      </c>
      <c r="J128" s="269">
        <f t="shared" si="77"/>
        <v>0</v>
      </c>
      <c r="K128" s="269">
        <f t="shared" si="77"/>
        <v>0</v>
      </c>
      <c r="L128" s="269">
        <f t="shared" si="77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" si="78">SUM(G124:G128)</f>
        <v>0</v>
      </c>
      <c r="H129" s="591">
        <f t="shared" ref="H129:I129" si="79">SUM(H124:H128)</f>
        <v>0</v>
      </c>
      <c r="I129" s="591">
        <f t="shared" si="79"/>
        <v>0</v>
      </c>
      <c r="J129" s="591">
        <f t="shared" ref="J129:K129" si="80">SUM(J124:J128)</f>
        <v>0</v>
      </c>
      <c r="K129" s="591">
        <f t="shared" si="80"/>
        <v>0</v>
      </c>
      <c r="L129" s="591">
        <f t="shared" ref="L129" si="81">SUM(L124:L128)</f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82">G131</f>
        <v>0</v>
      </c>
      <c r="I131" s="269">
        <f t="shared" si="82"/>
        <v>0</v>
      </c>
      <c r="J131" s="269">
        <f t="shared" si="82"/>
        <v>0</v>
      </c>
      <c r="K131" s="269">
        <f t="shared" si="82"/>
        <v>0</v>
      </c>
      <c r="L131" s="269">
        <f t="shared" si="82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82"/>
        <v>0</v>
      </c>
      <c r="I132" s="269">
        <f t="shared" si="82"/>
        <v>0</v>
      </c>
      <c r="J132" s="269">
        <f t="shared" si="82"/>
        <v>0</v>
      </c>
      <c r="K132" s="269">
        <f t="shared" si="82"/>
        <v>0</v>
      </c>
      <c r="L132" s="269">
        <f t="shared" si="82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82"/>
        <v>0</v>
      </c>
      <c r="I133" s="269">
        <f t="shared" si="82"/>
        <v>0</v>
      </c>
      <c r="J133" s="269">
        <f t="shared" si="82"/>
        <v>0</v>
      </c>
      <c r="K133" s="269">
        <f t="shared" si="82"/>
        <v>0</v>
      </c>
      <c r="L133" s="269">
        <f t="shared" si="82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82"/>
        <v>0</v>
      </c>
      <c r="I134" s="269">
        <f t="shared" si="82"/>
        <v>0</v>
      </c>
      <c r="J134" s="269">
        <f t="shared" si="82"/>
        <v>0</v>
      </c>
      <c r="K134" s="269">
        <f t="shared" si="82"/>
        <v>0</v>
      </c>
      <c r="L134" s="269">
        <f t="shared" si="82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82"/>
        <v>0</v>
      </c>
      <c r="I135" s="269">
        <f t="shared" si="82"/>
        <v>0</v>
      </c>
      <c r="J135" s="269">
        <f t="shared" si="82"/>
        <v>0</v>
      </c>
      <c r="K135" s="269">
        <f t="shared" si="82"/>
        <v>0</v>
      </c>
      <c r="L135" s="269">
        <f t="shared" si="82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" si="83">SUM(G131:G135)</f>
        <v>0</v>
      </c>
      <c r="H136" s="591">
        <f t="shared" ref="H136:I136" si="84">SUM(H131:H135)</f>
        <v>0</v>
      </c>
      <c r="I136" s="591">
        <f t="shared" si="84"/>
        <v>0</v>
      </c>
      <c r="J136" s="591">
        <f t="shared" ref="J136:K136" si="85">SUM(J131:J135)</f>
        <v>0</v>
      </c>
      <c r="K136" s="591">
        <f t="shared" si="85"/>
        <v>0</v>
      </c>
      <c r="L136" s="591">
        <f t="shared" ref="L136" si="86">SUM(L131:L135)</f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" si="87">G129-G136</f>
        <v>0</v>
      </c>
      <c r="H138" s="588">
        <f t="shared" ref="H138:I138" si="88">H129-H136</f>
        <v>0</v>
      </c>
      <c r="I138" s="588">
        <f t="shared" si="88"/>
        <v>0</v>
      </c>
      <c r="J138" s="588">
        <f t="shared" ref="J138:K138" si="89">J129-J136</f>
        <v>0</v>
      </c>
      <c r="K138" s="588">
        <f t="shared" si="89"/>
        <v>0</v>
      </c>
      <c r="L138" s="588">
        <f t="shared" ref="L138" si="90">L129-L136</f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91">G102+G109+G114+G121-G138</f>
        <v>0</v>
      </c>
      <c r="H140" s="592">
        <f t="shared" si="91"/>
        <v>0</v>
      </c>
      <c r="I140" s="592">
        <f t="shared" si="91"/>
        <v>0</v>
      </c>
      <c r="J140" s="592">
        <f t="shared" si="91"/>
        <v>0</v>
      </c>
      <c r="K140" s="592">
        <f t="shared" si="91"/>
        <v>0</v>
      </c>
      <c r="L140" s="592">
        <f t="shared" ref="L140" si="92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93">7/12*(G140-G114)+5/12*(H140-H114)+H114</f>
        <v>0</v>
      </c>
      <c r="I141" s="616">
        <f t="shared" si="93"/>
        <v>0</v>
      </c>
      <c r="J141" s="616">
        <f t="shared" si="93"/>
        <v>0</v>
      </c>
      <c r="K141" s="616">
        <f t="shared" si="93"/>
        <v>0</v>
      </c>
      <c r="L141" s="616">
        <f t="shared" si="93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94">G146</f>
        <v>0</v>
      </c>
      <c r="I146" s="269">
        <f t="shared" si="94"/>
        <v>0</v>
      </c>
      <c r="J146" s="269">
        <f t="shared" si="94"/>
        <v>0</v>
      </c>
      <c r="K146" s="269">
        <f t="shared" si="94"/>
        <v>0</v>
      </c>
      <c r="L146" s="269">
        <f t="shared" si="94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95">G147</f>
        <v>0</v>
      </c>
      <c r="I147" s="269">
        <f t="shared" si="95"/>
        <v>0</v>
      </c>
      <c r="J147" s="269">
        <f t="shared" si="95"/>
        <v>0</v>
      </c>
      <c r="K147" s="269">
        <f t="shared" si="95"/>
        <v>0</v>
      </c>
      <c r="L147" s="269">
        <f t="shared" si="95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95"/>
        <v>0</v>
      </c>
      <c r="I148" s="269">
        <f t="shared" si="95"/>
        <v>0</v>
      </c>
      <c r="J148" s="269">
        <f t="shared" si="95"/>
        <v>0</v>
      </c>
      <c r="K148" s="269">
        <f t="shared" si="95"/>
        <v>0</v>
      </c>
      <c r="L148" s="269">
        <f t="shared" si="95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94"/>
        <v>0</v>
      </c>
      <c r="I149" s="269">
        <f t="shared" si="94"/>
        <v>0</v>
      </c>
      <c r="J149" s="269">
        <f t="shared" si="94"/>
        <v>0</v>
      </c>
      <c r="K149" s="269">
        <f t="shared" si="94"/>
        <v>0</v>
      </c>
      <c r="L149" s="269">
        <f t="shared" si="94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94"/>
        <v>0</v>
      </c>
      <c r="I150" s="269">
        <f t="shared" si="94"/>
        <v>0</v>
      </c>
      <c r="J150" s="269">
        <f t="shared" si="94"/>
        <v>0</v>
      </c>
      <c r="K150" s="269">
        <f t="shared" si="94"/>
        <v>0</v>
      </c>
      <c r="L150" s="269">
        <f t="shared" si="94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6">SUM(G146:G150)</f>
        <v>0</v>
      </c>
      <c r="H152" s="593">
        <f t="shared" ref="H152:I152" si="97">SUM(H146:H150)</f>
        <v>0</v>
      </c>
      <c r="I152" s="593">
        <f t="shared" si="97"/>
        <v>0</v>
      </c>
      <c r="J152" s="593">
        <f t="shared" ref="J152:K152" si="98">SUM(J146:J150)</f>
        <v>0</v>
      </c>
      <c r="K152" s="593">
        <f t="shared" si="98"/>
        <v>0</v>
      </c>
      <c r="L152" s="593">
        <f t="shared" ref="L152" si="99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100">7/12*G152+5/12*H152</f>
        <v>0</v>
      </c>
      <c r="I153" s="616">
        <f t="shared" si="100"/>
        <v>0</v>
      </c>
      <c r="J153" s="616">
        <f t="shared" si="100"/>
        <v>0</v>
      </c>
      <c r="K153" s="616">
        <f t="shared" si="100"/>
        <v>0</v>
      </c>
      <c r="L153" s="616">
        <f t="shared" si="100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101">G158</f>
        <v>0</v>
      </c>
      <c r="I158" s="269">
        <f t="shared" si="101"/>
        <v>0</v>
      </c>
      <c r="J158" s="269">
        <f t="shared" si="101"/>
        <v>0</v>
      </c>
      <c r="K158" s="269">
        <f t="shared" si="101"/>
        <v>0</v>
      </c>
      <c r="L158" s="269">
        <f t="shared" si="101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102">G159</f>
        <v>0</v>
      </c>
      <c r="I159" s="269">
        <f t="shared" si="102"/>
        <v>0</v>
      </c>
      <c r="J159" s="269">
        <f t="shared" si="102"/>
        <v>0</v>
      </c>
      <c r="K159" s="269">
        <f t="shared" si="102"/>
        <v>0</v>
      </c>
      <c r="L159" s="269">
        <f t="shared" si="102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102"/>
        <v>0</v>
      </c>
      <c r="I160" s="269">
        <f t="shared" si="102"/>
        <v>0</v>
      </c>
      <c r="J160" s="269">
        <f t="shared" si="102"/>
        <v>0</v>
      </c>
      <c r="K160" s="269">
        <f t="shared" si="102"/>
        <v>0</v>
      </c>
      <c r="L160" s="269">
        <f t="shared" si="102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101"/>
        <v>0</v>
      </c>
      <c r="I161" s="269">
        <f t="shared" si="101"/>
        <v>0</v>
      </c>
      <c r="J161" s="269">
        <f t="shared" si="101"/>
        <v>0</v>
      </c>
      <c r="K161" s="269">
        <f t="shared" si="101"/>
        <v>0</v>
      </c>
      <c r="L161" s="269">
        <f t="shared" si="101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101"/>
        <v>0</v>
      </c>
      <c r="I162" s="269">
        <f t="shared" si="101"/>
        <v>0</v>
      </c>
      <c r="J162" s="269">
        <f t="shared" si="101"/>
        <v>0</v>
      </c>
      <c r="K162" s="269">
        <f t="shared" si="101"/>
        <v>0</v>
      </c>
      <c r="L162" s="269">
        <f t="shared" si="101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103">SUM(G158:G162)</f>
        <v>0</v>
      </c>
      <c r="H164" s="593">
        <f t="shared" ref="H164:I164" si="104">SUM(H158:H162)</f>
        <v>0</v>
      </c>
      <c r="I164" s="593">
        <f t="shared" si="104"/>
        <v>0</v>
      </c>
      <c r="J164" s="593">
        <f t="shared" ref="J164:K164" si="105">SUM(J158:J162)</f>
        <v>0</v>
      </c>
      <c r="K164" s="593">
        <f t="shared" si="105"/>
        <v>0</v>
      </c>
      <c r="L164" s="593">
        <f t="shared" ref="L164" si="106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7">7/12*G164+5/12*H164</f>
        <v>0</v>
      </c>
      <c r="I165" s="616">
        <f t="shared" si="107"/>
        <v>0</v>
      </c>
      <c r="J165" s="616">
        <f t="shared" si="107"/>
        <v>0</v>
      </c>
      <c r="K165" s="616">
        <f t="shared" si="107"/>
        <v>0</v>
      </c>
      <c r="L165" s="616">
        <f t="shared" si="107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8">G86</f>
        <v>2014/15</v>
      </c>
      <c r="H170" s="664" t="str">
        <f t="shared" si="108"/>
        <v>2015/16</v>
      </c>
      <c r="I170" s="664" t="str">
        <f t="shared" si="108"/>
        <v>2016/17</v>
      </c>
      <c r="J170" s="664" t="str">
        <f t="shared" si="108"/>
        <v>2017/18</v>
      </c>
      <c r="K170" s="664" t="str">
        <f t="shared" si="108"/>
        <v>2018/19</v>
      </c>
      <c r="L170" s="664" t="str">
        <f t="shared" ref="L170" si="109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10">G9</f>
        <v>2014</v>
      </c>
      <c r="H171" s="664">
        <f t="shared" si="110"/>
        <v>2015</v>
      </c>
      <c r="I171" s="664">
        <f t="shared" si="110"/>
        <v>2016</v>
      </c>
      <c r="J171" s="664">
        <f t="shared" si="110"/>
        <v>2017</v>
      </c>
      <c r="K171" s="664">
        <f t="shared" si="110"/>
        <v>2018</v>
      </c>
      <c r="L171" s="664">
        <f t="shared" ref="L171" si="111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12">G177</f>
        <v>0</v>
      </c>
      <c r="I177" s="269">
        <f t="shared" si="112"/>
        <v>0</v>
      </c>
      <c r="J177" s="269">
        <f t="shared" si="112"/>
        <v>0</v>
      </c>
      <c r="K177" s="269">
        <f t="shared" si="112"/>
        <v>0</v>
      </c>
      <c r="L177" s="269">
        <f t="shared" si="112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12"/>
        <v>0</v>
      </c>
      <c r="I178" s="269">
        <f t="shared" si="112"/>
        <v>0</v>
      </c>
      <c r="J178" s="269">
        <f t="shared" si="112"/>
        <v>0</v>
      </c>
      <c r="K178" s="269">
        <f t="shared" si="112"/>
        <v>0</v>
      </c>
      <c r="L178" s="269">
        <f t="shared" si="112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12"/>
        <v>0</v>
      </c>
      <c r="I179" s="269">
        <f t="shared" si="112"/>
        <v>0</v>
      </c>
      <c r="J179" s="269">
        <f t="shared" si="112"/>
        <v>0</v>
      </c>
      <c r="K179" s="269">
        <f t="shared" si="112"/>
        <v>0</v>
      </c>
      <c r="L179" s="269">
        <f t="shared" si="112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13">SUM(G177:G179)</f>
        <v>0</v>
      </c>
      <c r="H180" s="594">
        <f t="shared" ref="H180:I180" si="114">SUM(H177:H179)</f>
        <v>0</v>
      </c>
      <c r="I180" s="594">
        <f t="shared" si="114"/>
        <v>0</v>
      </c>
      <c r="J180" s="594">
        <f t="shared" ref="J180:K180" si="115">SUM(J177:J179)</f>
        <v>0</v>
      </c>
      <c r="K180" s="594">
        <f t="shared" si="115"/>
        <v>0</v>
      </c>
      <c r="L180" s="594">
        <f t="shared" ref="L180" si="116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7">G182</f>
        <v>0</v>
      </c>
      <c r="I182" s="269">
        <f t="shared" si="117"/>
        <v>0</v>
      </c>
      <c r="J182" s="269">
        <f t="shared" si="117"/>
        <v>0</v>
      </c>
      <c r="K182" s="269">
        <f t="shared" si="117"/>
        <v>0</v>
      </c>
      <c r="L182" s="269">
        <f t="shared" si="117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7"/>
        <v>0</v>
      </c>
      <c r="I183" s="269">
        <f t="shared" si="117"/>
        <v>0</v>
      </c>
      <c r="J183" s="269">
        <f t="shared" si="117"/>
        <v>0</v>
      </c>
      <c r="K183" s="269">
        <f t="shared" si="117"/>
        <v>0</v>
      </c>
      <c r="L183" s="269">
        <f t="shared" si="117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7"/>
        <v>0</v>
      </c>
      <c r="I184" s="269">
        <f t="shared" si="117"/>
        <v>0</v>
      </c>
      <c r="J184" s="269">
        <f t="shared" si="117"/>
        <v>0</v>
      </c>
      <c r="K184" s="269">
        <f t="shared" si="117"/>
        <v>0</v>
      </c>
      <c r="L184" s="269">
        <f t="shared" si="117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7"/>
        <v>0</v>
      </c>
      <c r="I185" s="269">
        <f t="shared" si="117"/>
        <v>0</v>
      </c>
      <c r="J185" s="269">
        <f t="shared" si="117"/>
        <v>0</v>
      </c>
      <c r="K185" s="269">
        <f t="shared" si="117"/>
        <v>0</v>
      </c>
      <c r="L185" s="269">
        <f t="shared" si="117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7"/>
        <v>0</v>
      </c>
      <c r="I186" s="269">
        <f t="shared" si="117"/>
        <v>0</v>
      </c>
      <c r="J186" s="269">
        <f t="shared" si="117"/>
        <v>0</v>
      </c>
      <c r="K186" s="269">
        <f t="shared" si="117"/>
        <v>0</v>
      </c>
      <c r="L186" s="269">
        <f t="shared" si="117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8">SUM(G182:G186)</f>
        <v>0</v>
      </c>
      <c r="H187" s="594">
        <f t="shared" ref="H187:I187" si="119">SUM(H182:H186)</f>
        <v>0</v>
      </c>
      <c r="I187" s="594">
        <f t="shared" si="119"/>
        <v>0</v>
      </c>
      <c r="J187" s="594">
        <f t="shared" ref="J187:K187" si="120">SUM(J182:J186)</f>
        <v>0</v>
      </c>
      <c r="K187" s="594">
        <f t="shared" si="120"/>
        <v>0</v>
      </c>
      <c r="L187" s="594">
        <f t="shared" ref="L187" si="121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" si="122">G180+G187</f>
        <v>0</v>
      </c>
      <c r="H189" s="593">
        <f t="shared" ref="H189:I189" si="123">H180+H187</f>
        <v>0</v>
      </c>
      <c r="I189" s="593">
        <f t="shared" si="123"/>
        <v>0</v>
      </c>
      <c r="J189" s="593">
        <f t="shared" ref="J189:K189" si="124">J180+J187</f>
        <v>0</v>
      </c>
      <c r="K189" s="593">
        <f t="shared" si="124"/>
        <v>0</v>
      </c>
      <c r="L189" s="593">
        <f t="shared" ref="L189" si="125">L180+L187</f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26">7/12*G189+5/12*H189</f>
        <v>0</v>
      </c>
      <c r="I190" s="353">
        <f t="shared" ref="I190" si="127">7/12*H189+5/12*I189</f>
        <v>0</v>
      </c>
      <c r="J190" s="353">
        <f t="shared" ref="J190:L190" si="128">7/12*I189+5/12*J189</f>
        <v>0</v>
      </c>
      <c r="K190" s="353">
        <f t="shared" si="128"/>
        <v>0</v>
      </c>
      <c r="L190" s="353">
        <f t="shared" si="128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9">G195</f>
        <v>0</v>
      </c>
      <c r="I195" s="269">
        <f t="shared" si="129"/>
        <v>0</v>
      </c>
      <c r="J195" s="269">
        <f t="shared" si="129"/>
        <v>0</v>
      </c>
      <c r="K195" s="269">
        <f t="shared" si="129"/>
        <v>0</v>
      </c>
      <c r="L195" s="269">
        <f t="shared" si="129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9"/>
        <v>0</v>
      </c>
      <c r="I196" s="269">
        <f t="shared" si="129"/>
        <v>0</v>
      </c>
      <c r="J196" s="269">
        <f t="shared" si="129"/>
        <v>0</v>
      </c>
      <c r="K196" s="269">
        <f t="shared" si="129"/>
        <v>0</v>
      </c>
      <c r="L196" s="269">
        <f t="shared" si="129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9"/>
        <v>0</v>
      </c>
      <c r="I197" s="269">
        <f t="shared" si="129"/>
        <v>0</v>
      </c>
      <c r="J197" s="269">
        <f t="shared" si="129"/>
        <v>0</v>
      </c>
      <c r="K197" s="269">
        <f t="shared" si="129"/>
        <v>0</v>
      </c>
      <c r="L197" s="269">
        <f t="shared" si="129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9"/>
        <v>0</v>
      </c>
      <c r="I198" s="269">
        <f t="shared" si="129"/>
        <v>0</v>
      </c>
      <c r="J198" s="269">
        <f t="shared" si="129"/>
        <v>0</v>
      </c>
      <c r="K198" s="269">
        <f t="shared" si="129"/>
        <v>0</v>
      </c>
      <c r="L198" s="269">
        <f t="shared" si="129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30">SUM(G195:G198)</f>
        <v>0</v>
      </c>
      <c r="H200" s="595">
        <f t="shared" ref="H200:I200" si="131">SUM(H195:H198)</f>
        <v>0</v>
      </c>
      <c r="I200" s="595">
        <f t="shared" si="131"/>
        <v>0</v>
      </c>
      <c r="J200" s="595">
        <f t="shared" ref="J200:K200" si="132">SUM(J195:J198)</f>
        <v>0</v>
      </c>
      <c r="K200" s="595">
        <f t="shared" si="132"/>
        <v>0</v>
      </c>
      <c r="L200" s="595">
        <f t="shared" ref="L200" si="133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34">G206</f>
        <v>0</v>
      </c>
      <c r="I206" s="269">
        <f t="shared" si="134"/>
        <v>0</v>
      </c>
      <c r="J206" s="269">
        <f t="shared" si="134"/>
        <v>0</v>
      </c>
      <c r="K206" s="269">
        <f t="shared" si="134"/>
        <v>0</v>
      </c>
      <c r="L206" s="269">
        <f t="shared" si="134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34"/>
        <v>0</v>
      </c>
      <c r="I207" s="269">
        <f t="shared" si="134"/>
        <v>0</v>
      </c>
      <c r="J207" s="269">
        <f t="shared" si="134"/>
        <v>0</v>
      </c>
      <c r="K207" s="269">
        <f t="shared" si="134"/>
        <v>0</v>
      </c>
      <c r="L207" s="269">
        <f t="shared" si="134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ref="H208:L210" si="135">G208</f>
        <v>0</v>
      </c>
      <c r="I208" s="269">
        <f t="shared" si="135"/>
        <v>0</v>
      </c>
      <c r="J208" s="269">
        <f t="shared" si="135"/>
        <v>0</v>
      </c>
      <c r="K208" s="269">
        <f t="shared" si="135"/>
        <v>0</v>
      </c>
      <c r="L208" s="269">
        <f t="shared" si="135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35"/>
        <v>0</v>
      </c>
      <c r="I209" s="269">
        <f t="shared" si="135"/>
        <v>0</v>
      </c>
      <c r="J209" s="269">
        <f t="shared" si="135"/>
        <v>0</v>
      </c>
      <c r="K209" s="269">
        <f t="shared" si="135"/>
        <v>0</v>
      </c>
      <c r="L209" s="269">
        <f t="shared" si="135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35"/>
        <v>0</v>
      </c>
      <c r="I210" s="269">
        <f t="shared" si="135"/>
        <v>0</v>
      </c>
      <c r="J210" s="269">
        <f t="shared" si="135"/>
        <v>0</v>
      </c>
      <c r="K210" s="269">
        <f t="shared" si="135"/>
        <v>0</v>
      </c>
      <c r="L210" s="269">
        <f t="shared" si="135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ref="H211:L212" si="136">G211</f>
        <v>0</v>
      </c>
      <c r="I211" s="269">
        <f t="shared" si="136"/>
        <v>0</v>
      </c>
      <c r="J211" s="269">
        <f t="shared" si="136"/>
        <v>0</v>
      </c>
      <c r="K211" s="269">
        <f t="shared" si="136"/>
        <v>0</v>
      </c>
      <c r="L211" s="269">
        <f t="shared" si="136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36"/>
        <v>0</v>
      </c>
      <c r="I212" s="269">
        <f t="shared" si="136"/>
        <v>0</v>
      </c>
      <c r="J212" s="269">
        <f t="shared" si="136"/>
        <v>0</v>
      </c>
      <c r="K212" s="269">
        <f t="shared" si="136"/>
        <v>0</v>
      </c>
      <c r="L212" s="269">
        <f t="shared" si="136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34"/>
        <v>0</v>
      </c>
      <c r="I213" s="269">
        <f t="shared" si="134"/>
        <v>0</v>
      </c>
      <c r="J213" s="269">
        <f t="shared" si="134"/>
        <v>0</v>
      </c>
      <c r="K213" s="269">
        <f t="shared" si="134"/>
        <v>0</v>
      </c>
      <c r="L213" s="269">
        <f t="shared" si="134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34"/>
        <v>0</v>
      </c>
      <c r="I214" s="269">
        <f t="shared" si="134"/>
        <v>0</v>
      </c>
      <c r="J214" s="269">
        <f t="shared" si="134"/>
        <v>0</v>
      </c>
      <c r="K214" s="269">
        <f t="shared" si="134"/>
        <v>0</v>
      </c>
      <c r="L214" s="269">
        <f t="shared" si="134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34"/>
        <v>0</v>
      </c>
      <c r="I215" s="269">
        <f t="shared" si="134"/>
        <v>0</v>
      </c>
      <c r="J215" s="269">
        <f t="shared" si="134"/>
        <v>0</v>
      </c>
      <c r="K215" s="269">
        <f t="shared" si="134"/>
        <v>0</v>
      </c>
      <c r="L215" s="269">
        <f t="shared" si="134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" si="137">SUM(G206:G215)</f>
        <v>0</v>
      </c>
      <c r="H217" s="595">
        <f t="shared" ref="H217:I217" si="138">SUM(H206:H215)</f>
        <v>0</v>
      </c>
      <c r="I217" s="595">
        <f t="shared" si="138"/>
        <v>0</v>
      </c>
      <c r="J217" s="595">
        <f t="shared" ref="J217:K217" si="139">SUM(J206:J215)</f>
        <v>0</v>
      </c>
      <c r="K217" s="595">
        <f t="shared" si="139"/>
        <v>0</v>
      </c>
      <c r="L217" s="595">
        <f t="shared" ref="L217" si="140">SUM(L206:L215)</f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41">G223</f>
        <v>0</v>
      </c>
      <c r="I223" s="269">
        <f t="shared" si="141"/>
        <v>0</v>
      </c>
      <c r="J223" s="269">
        <f t="shared" si="141"/>
        <v>0</v>
      </c>
      <c r="K223" s="269">
        <f t="shared" si="141"/>
        <v>0</v>
      </c>
      <c r="L223" s="269">
        <f t="shared" si="14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ref="H224:L225" si="142">G224</f>
        <v>0</v>
      </c>
      <c r="I224" s="269">
        <f t="shared" si="142"/>
        <v>0</v>
      </c>
      <c r="J224" s="269">
        <f t="shared" si="142"/>
        <v>0</v>
      </c>
      <c r="K224" s="269">
        <f t="shared" si="142"/>
        <v>0</v>
      </c>
      <c r="L224" s="269">
        <f t="shared" si="142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42"/>
        <v>0</v>
      </c>
      <c r="I225" s="269">
        <f t="shared" si="142"/>
        <v>0</v>
      </c>
      <c r="J225" s="269">
        <f t="shared" si="142"/>
        <v>0</v>
      </c>
      <c r="K225" s="269">
        <f t="shared" si="142"/>
        <v>0</v>
      </c>
      <c r="L225" s="269">
        <f t="shared" si="142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41"/>
        <v>0</v>
      </c>
      <c r="I226" s="269">
        <f t="shared" si="141"/>
        <v>0</v>
      </c>
      <c r="J226" s="269">
        <f t="shared" si="141"/>
        <v>0</v>
      </c>
      <c r="K226" s="269">
        <f t="shared" si="141"/>
        <v>0</v>
      </c>
      <c r="L226" s="269">
        <f t="shared" si="14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41"/>
        <v>0</v>
      </c>
      <c r="I227" s="269">
        <f t="shared" si="141"/>
        <v>0</v>
      </c>
      <c r="J227" s="269">
        <f t="shared" si="141"/>
        <v>0</v>
      </c>
      <c r="K227" s="269">
        <f t="shared" si="141"/>
        <v>0</v>
      </c>
      <c r="L227" s="269">
        <f t="shared" si="14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41"/>
        <v>0</v>
      </c>
      <c r="I228" s="269">
        <f t="shared" si="141"/>
        <v>0</v>
      </c>
      <c r="J228" s="269">
        <f t="shared" si="141"/>
        <v>0</v>
      </c>
      <c r="K228" s="269">
        <f t="shared" si="141"/>
        <v>0</v>
      </c>
      <c r="L228" s="269">
        <f t="shared" si="14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" si="143">SUM(G223:G228)</f>
        <v>0</v>
      </c>
      <c r="H230" s="595">
        <f t="shared" ref="H230:I230" si="144">SUM(H223:H228)</f>
        <v>0</v>
      </c>
      <c r="I230" s="595">
        <f t="shared" si="144"/>
        <v>0</v>
      </c>
      <c r="J230" s="595">
        <f t="shared" ref="J230:K230" si="145">SUM(J223:J228)</f>
        <v>0</v>
      </c>
      <c r="K230" s="595">
        <f t="shared" si="145"/>
        <v>0</v>
      </c>
      <c r="L230" s="595">
        <f t="shared" ref="L230" si="146">SUM(L223:L228)</f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" si="147">G200+G217+G230</f>
        <v>0</v>
      </c>
      <c r="H234" s="593">
        <f t="shared" ref="H234:I234" si="148">H200+H217+H230</f>
        <v>0</v>
      </c>
      <c r="I234" s="593">
        <f t="shared" si="148"/>
        <v>0</v>
      </c>
      <c r="J234" s="593">
        <f t="shared" ref="J234:K234" si="149">J200+J217+J230</f>
        <v>0</v>
      </c>
      <c r="K234" s="593">
        <f t="shared" si="149"/>
        <v>0</v>
      </c>
      <c r="L234" s="593">
        <f t="shared" ref="L234" si="150">L200+L217+L230</f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51">G9</f>
        <v>2014</v>
      </c>
      <c r="H243" s="664">
        <f t="shared" si="151"/>
        <v>2015</v>
      </c>
      <c r="I243" s="664">
        <f t="shared" si="151"/>
        <v>2016</v>
      </c>
      <c r="J243" s="664">
        <f t="shared" si="151"/>
        <v>2017</v>
      </c>
      <c r="K243" s="664">
        <f t="shared" si="151"/>
        <v>2018</v>
      </c>
      <c r="L243" s="664">
        <f t="shared" ref="L243" si="152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53">H141</f>
        <v>0</v>
      </c>
      <c r="I249" s="519">
        <f t="shared" ref="I249:J249" si="154">I141</f>
        <v>0</v>
      </c>
      <c r="J249" s="519">
        <f t="shared" si="154"/>
        <v>0</v>
      </c>
      <c r="K249" s="519">
        <f t="shared" ref="K249:L249" si="155">K141</f>
        <v>0</v>
      </c>
      <c r="L249" s="519">
        <f t="shared" si="155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56">H153</f>
        <v>0</v>
      </c>
      <c r="I250" s="601">
        <f t="shared" ref="I250:J250" si="157">I153</f>
        <v>0</v>
      </c>
      <c r="J250" s="601">
        <f t="shared" si="157"/>
        <v>0</v>
      </c>
      <c r="K250" s="601">
        <f t="shared" ref="K250:L250" si="158">K153</f>
        <v>0</v>
      </c>
      <c r="L250" s="601">
        <f t="shared" si="158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59">H165</f>
        <v>0</v>
      </c>
      <c r="I251" s="601">
        <f t="shared" ref="I251:J251" si="160">I165</f>
        <v>0</v>
      </c>
      <c r="J251" s="601">
        <f t="shared" si="160"/>
        <v>0</v>
      </c>
      <c r="K251" s="601">
        <f t="shared" ref="K251:L251" si="161">K165</f>
        <v>0</v>
      </c>
      <c r="L251" s="601">
        <f t="shared" si="161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" si="162">SUM(G249:G251)</f>
        <v>0</v>
      </c>
      <c r="H252" s="523">
        <f t="shared" ref="H252:I252" si="163">SUM(H249:H251)</f>
        <v>0</v>
      </c>
      <c r="I252" s="523">
        <f t="shared" si="163"/>
        <v>0</v>
      </c>
      <c r="J252" s="523">
        <f t="shared" ref="J252:K252" si="164">SUM(J249:J251)</f>
        <v>0</v>
      </c>
      <c r="K252" s="523">
        <f t="shared" si="164"/>
        <v>0</v>
      </c>
      <c r="L252" s="523">
        <f t="shared" ref="L252" si="165">SUM(L249:L251)</f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66">H190</f>
        <v>0</v>
      </c>
      <c r="I254" s="519">
        <f t="shared" si="166"/>
        <v>0</v>
      </c>
      <c r="J254" s="519">
        <f t="shared" si="166"/>
        <v>0</v>
      </c>
      <c r="K254" s="519">
        <f t="shared" ref="K254:L254" si="167">K190</f>
        <v>0</v>
      </c>
      <c r="L254" s="519">
        <f t="shared" si="167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:I255" si="168">H200</f>
        <v>0</v>
      </c>
      <c r="I255" s="519">
        <f t="shared" si="168"/>
        <v>0</v>
      </c>
      <c r="J255" s="519">
        <f t="shared" ref="J255:K255" si="169">J200</f>
        <v>0</v>
      </c>
      <c r="K255" s="519">
        <f t="shared" si="169"/>
        <v>0</v>
      </c>
      <c r="L255" s="519">
        <f t="shared" ref="L255" si="170">L200</f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:I256" si="171">H217</f>
        <v>0</v>
      </c>
      <c r="I256" s="519">
        <f t="shared" si="171"/>
        <v>0</v>
      </c>
      <c r="J256" s="519">
        <f t="shared" ref="J256:K256" si="172">J217</f>
        <v>0</v>
      </c>
      <c r="K256" s="519">
        <f t="shared" si="172"/>
        <v>0</v>
      </c>
      <c r="L256" s="519">
        <f t="shared" ref="L256" si="173">L217</f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:I257" si="174">H230</f>
        <v>0</v>
      </c>
      <c r="I257" s="519">
        <f t="shared" si="174"/>
        <v>0</v>
      </c>
      <c r="J257" s="519">
        <f t="shared" ref="J257:K257" si="175">J230</f>
        <v>0</v>
      </c>
      <c r="K257" s="519">
        <f t="shared" si="175"/>
        <v>0</v>
      </c>
      <c r="L257" s="519">
        <f t="shared" ref="L257" si="176">L230</f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" si="177">SUM(G254:G257)</f>
        <v>0</v>
      </c>
      <c r="H258" s="523">
        <f t="shared" ref="H258:I258" si="178">SUM(H254:H257)</f>
        <v>0</v>
      </c>
      <c r="I258" s="523">
        <f t="shared" si="178"/>
        <v>0</v>
      </c>
      <c r="J258" s="523">
        <f t="shared" ref="J258:K258" si="179">SUM(J254:J257)</f>
        <v>0</v>
      </c>
      <c r="K258" s="523">
        <f t="shared" si="179"/>
        <v>0</v>
      </c>
      <c r="L258" s="523">
        <f t="shared" ref="L258" si="180">SUM(L254:L257)</f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" si="181">G252-G258</f>
        <v>0</v>
      </c>
      <c r="H260" s="523">
        <f t="shared" ref="H260:I260" si="182">H252-H258</f>
        <v>0</v>
      </c>
      <c r="I260" s="523">
        <f t="shared" si="182"/>
        <v>0</v>
      </c>
      <c r="J260" s="523">
        <f t="shared" ref="J260:K260" si="183">J252-J258</f>
        <v>0</v>
      </c>
      <c r="K260" s="523">
        <f t="shared" si="183"/>
        <v>0</v>
      </c>
      <c r="L260" s="523">
        <f t="shared" ref="L260" si="184">L252-L258</f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85">G266</f>
        <v>0</v>
      </c>
      <c r="I266" s="409">
        <f t="shared" si="185"/>
        <v>0</v>
      </c>
      <c r="J266" s="409">
        <f t="shared" si="185"/>
        <v>0</v>
      </c>
      <c r="K266" s="409">
        <f t="shared" si="185"/>
        <v>0</v>
      </c>
      <c r="L266" s="409">
        <f t="shared" si="185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85"/>
        <v>0</v>
      </c>
      <c r="I267" s="409">
        <f t="shared" si="185"/>
        <v>0</v>
      </c>
      <c r="J267" s="409">
        <f t="shared" si="185"/>
        <v>0</v>
      </c>
      <c r="K267" s="409">
        <f t="shared" si="185"/>
        <v>0</v>
      </c>
      <c r="L267" s="409">
        <f t="shared" si="185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86">G266-G267</f>
        <v>0</v>
      </c>
      <c r="H269" s="523">
        <f t="shared" si="186"/>
        <v>0</v>
      </c>
      <c r="I269" s="523">
        <f t="shared" si="186"/>
        <v>0</v>
      </c>
      <c r="J269" s="523">
        <f t="shared" si="186"/>
        <v>0</v>
      </c>
      <c r="K269" s="523">
        <f t="shared" si="186"/>
        <v>0</v>
      </c>
      <c r="L269" s="523">
        <f t="shared" ref="L269" si="187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88">G260+G269</f>
        <v>0</v>
      </c>
      <c r="H273" s="523">
        <f t="shared" si="188"/>
        <v>0</v>
      </c>
      <c r="I273" s="523">
        <f t="shared" si="188"/>
        <v>0</v>
      </c>
      <c r="J273" s="523">
        <f t="shared" si="188"/>
        <v>0</v>
      </c>
      <c r="K273" s="523">
        <f t="shared" si="188"/>
        <v>0</v>
      </c>
      <c r="L273" s="523">
        <f t="shared" ref="L273" si="189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90">G273/(G252+G266)</f>
        <v>#DIV/0!</v>
      </c>
      <c r="H274" s="662" t="e">
        <f t="shared" si="190"/>
        <v>#DIV/0!</v>
      </c>
      <c r="I274" s="662" t="e">
        <f t="shared" si="190"/>
        <v>#DIV/0!</v>
      </c>
      <c r="J274" s="662" t="e">
        <f t="shared" si="190"/>
        <v>#DIV/0!</v>
      </c>
      <c r="K274" s="662" t="e">
        <f t="shared" si="190"/>
        <v>#DIV/0!</v>
      </c>
      <c r="L274" s="662" t="e">
        <f t="shared" ref="L274" si="191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183:E183"/>
    <mergeCell ref="D184:E184"/>
    <mergeCell ref="D185:E185"/>
    <mergeCell ref="D186:E186"/>
    <mergeCell ref="D146:E146"/>
    <mergeCell ref="D149:E149"/>
    <mergeCell ref="D150:E150"/>
    <mergeCell ref="D158:E158"/>
    <mergeCell ref="D161:E161"/>
    <mergeCell ref="D162:E162"/>
    <mergeCell ref="D182:E182"/>
    <mergeCell ref="D196:E196"/>
    <mergeCell ref="D195:E195"/>
    <mergeCell ref="D215:E215"/>
    <mergeCell ref="D197:E197"/>
    <mergeCell ref="D198:E198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133:E133"/>
    <mergeCell ref="D134:E134"/>
    <mergeCell ref="D135:E135"/>
    <mergeCell ref="D124:E124"/>
    <mergeCell ref="D125:E125"/>
    <mergeCell ref="D126:E126"/>
    <mergeCell ref="D127:E127"/>
    <mergeCell ref="D128:E128"/>
    <mergeCell ref="D119:E119"/>
    <mergeCell ref="D120:E120"/>
    <mergeCell ref="D118:E118"/>
    <mergeCell ref="D131:E131"/>
    <mergeCell ref="D132:E132"/>
  </mergeCells>
  <phoneticPr fontId="0" type="noConversion"/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0"/>
  <dimension ref="B1:N288"/>
  <sheetViews>
    <sheetView showGridLines="0" zoomScale="85" zoomScaleNormal="85" zoomScaleSheetLayoutView="85" workbookViewId="0">
      <pane ySplit="11" topLeftCell="A12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" si="30">SUM(G47:G48)</f>
        <v>0</v>
      </c>
      <c r="H52" s="517">
        <f t="shared" ref="H52:I52" si="31">SUM(H47:H48)</f>
        <v>0</v>
      </c>
      <c r="I52" s="517">
        <f t="shared" si="31"/>
        <v>0</v>
      </c>
      <c r="J52" s="517">
        <f t="shared" ref="J52:K52" si="32">SUM(J47:J48)</f>
        <v>0</v>
      </c>
      <c r="K52" s="517">
        <f t="shared" si="32"/>
        <v>0</v>
      </c>
      <c r="L52" s="517">
        <f t="shared" ref="L52" si="33">SUM(L47:L48)</f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4">G55</f>
        <v>0</v>
      </c>
      <c r="I55" s="316">
        <f t="shared" si="34"/>
        <v>0</v>
      </c>
      <c r="J55" s="316">
        <f t="shared" si="34"/>
        <v>0</v>
      </c>
      <c r="K55" s="316">
        <f t="shared" si="34"/>
        <v>0</v>
      </c>
      <c r="L55" s="316">
        <f t="shared" si="34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4"/>
        <v>0</v>
      </c>
      <c r="I56" s="316">
        <f t="shared" si="34"/>
        <v>0</v>
      </c>
      <c r="J56" s="316">
        <f t="shared" si="34"/>
        <v>0</v>
      </c>
      <c r="K56" s="316">
        <f t="shared" si="34"/>
        <v>0</v>
      </c>
      <c r="L56" s="316">
        <f t="shared" si="34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5">G55+G56</f>
        <v>0</v>
      </c>
      <c r="H57" s="516">
        <f t="shared" si="35"/>
        <v>0</v>
      </c>
      <c r="I57" s="516">
        <f t="shared" si="35"/>
        <v>0</v>
      </c>
      <c r="J57" s="516">
        <f t="shared" si="35"/>
        <v>0</v>
      </c>
      <c r="K57" s="516">
        <f t="shared" si="35"/>
        <v>0</v>
      </c>
      <c r="L57" s="516">
        <f t="shared" si="35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6">G58</f>
        <v>0</v>
      </c>
      <c r="I58" s="316">
        <f t="shared" si="36"/>
        <v>0</v>
      </c>
      <c r="J58" s="316">
        <f t="shared" si="36"/>
        <v>0</v>
      </c>
      <c r="K58" s="316">
        <f t="shared" si="36"/>
        <v>0</v>
      </c>
      <c r="L58" s="316">
        <f t="shared" si="36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6"/>
        <v>0</v>
      </c>
      <c r="I59" s="316">
        <f t="shared" si="36"/>
        <v>0</v>
      </c>
      <c r="J59" s="316">
        <f t="shared" si="36"/>
        <v>0</v>
      </c>
      <c r="K59" s="316">
        <f t="shared" si="36"/>
        <v>0</v>
      </c>
      <c r="L59" s="316">
        <f t="shared" si="36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7">($E$27*G58)+($E$28*G59)</f>
        <v>0</v>
      </c>
      <c r="H60" s="596">
        <f t="shared" si="37"/>
        <v>0</v>
      </c>
      <c r="I60" s="596">
        <f t="shared" si="37"/>
        <v>0</v>
      </c>
      <c r="J60" s="596">
        <f t="shared" si="37"/>
        <v>0</v>
      </c>
      <c r="K60" s="596">
        <f t="shared" si="37"/>
        <v>0</v>
      </c>
      <c r="L60" s="596">
        <f t="shared" ref="L60" si="38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9">ROUND(IF(G64&lt;(G57*0.8),G64,(0.8*G57)),0)</f>
        <v>0</v>
      </c>
      <c r="H61" s="517">
        <f t="shared" si="39"/>
        <v>0</v>
      </c>
      <c r="I61" s="517">
        <f>ROUND(IF(I64&lt;(I57*0.8),I64,(0.8*I57)),0)</f>
        <v>0</v>
      </c>
      <c r="J61" s="517">
        <f t="shared" si="39"/>
        <v>0</v>
      </c>
      <c r="K61" s="517">
        <f t="shared" si="39"/>
        <v>0</v>
      </c>
      <c r="L61" s="517">
        <f t="shared" ref="L61" si="40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1">+G62</f>
        <v>#REF!</v>
      </c>
      <c r="I62" s="315" t="e">
        <f t="shared" si="41"/>
        <v>#REF!</v>
      </c>
      <c r="J62" s="315" t="e">
        <f t="shared" si="41"/>
        <v>#REF!</v>
      </c>
      <c r="K62" s="315" t="e">
        <f t="shared" si="41"/>
        <v>#REF!</v>
      </c>
      <c r="L62" s="315" t="e">
        <f t="shared" si="41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" si="42">SUM(G58:G59)</f>
        <v>0</v>
      </c>
      <c r="H63" s="517">
        <f t="shared" ref="H63:I63" si="43">SUM(H58:H59)</f>
        <v>0</v>
      </c>
      <c r="I63" s="517">
        <f t="shared" si="43"/>
        <v>0</v>
      </c>
      <c r="J63" s="517">
        <f t="shared" ref="J63:K63" si="44">SUM(J58:J59)</f>
        <v>0</v>
      </c>
      <c r="K63" s="517">
        <f t="shared" si="44"/>
        <v>0</v>
      </c>
      <c r="L63" s="517">
        <f t="shared" ref="L63" si="45">SUM(L58:L59)</f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6">G9</f>
        <v>2014</v>
      </c>
      <c r="H67" s="668">
        <f t="shared" si="46"/>
        <v>2015</v>
      </c>
      <c r="I67" s="668">
        <f t="shared" si="46"/>
        <v>2016</v>
      </c>
      <c r="J67" s="668">
        <f t="shared" si="46"/>
        <v>2017</v>
      </c>
      <c r="K67" s="668">
        <f t="shared" si="46"/>
        <v>2018</v>
      </c>
      <c r="L67" s="668">
        <f t="shared" ref="L67" si="47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8">SUM(G71:G72)</f>
        <v>0</v>
      </c>
      <c r="H70" s="517">
        <f t="shared" si="48"/>
        <v>0</v>
      </c>
      <c r="I70" s="517">
        <f t="shared" si="48"/>
        <v>0</v>
      </c>
      <c r="J70" s="517">
        <f t="shared" si="48"/>
        <v>0</v>
      </c>
      <c r="K70" s="517">
        <f t="shared" si="48"/>
        <v>0</v>
      </c>
      <c r="L70" s="517">
        <f t="shared" ref="L70" si="49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50">LOOKUP(G69,groepenleerlingennu,vloeroppervlaknu)</f>
        <v>375</v>
      </c>
      <c r="H74" s="587">
        <f t="shared" si="50"/>
        <v>375</v>
      </c>
      <c r="I74" s="587">
        <f t="shared" si="50"/>
        <v>375</v>
      </c>
      <c r="J74" s="587">
        <f t="shared" si="50"/>
        <v>375</v>
      </c>
      <c r="K74" s="587">
        <f t="shared" si="50"/>
        <v>375</v>
      </c>
      <c r="L74" s="587">
        <f t="shared" ref="L74" si="51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2">SUM(G76:G77)</f>
        <v>0</v>
      </c>
      <c r="H75" s="517">
        <f t="shared" ref="H75:I75" si="53">SUM(H76:H77)</f>
        <v>0</v>
      </c>
      <c r="I75" s="517">
        <f t="shared" si="53"/>
        <v>0</v>
      </c>
      <c r="J75" s="517">
        <f t="shared" ref="J75:K75" si="54">SUM(J76:J77)</f>
        <v>0</v>
      </c>
      <c r="K75" s="517">
        <f t="shared" si="54"/>
        <v>0</v>
      </c>
      <c r="L75" s="517">
        <f t="shared" ref="L75" si="55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6">LOOKUP(G71,groepenleerlingennu,vloeroppervlaknu)</f>
        <v>0</v>
      </c>
      <c r="H76" s="598">
        <f t="shared" si="56"/>
        <v>0</v>
      </c>
      <c r="I76" s="598">
        <f t="shared" ref="I76:J76" si="57">LOOKUP(I71,groepenleerlingennu,vloeroppervlaknu)</f>
        <v>0</v>
      </c>
      <c r="J76" s="598">
        <f t="shared" si="57"/>
        <v>0</v>
      </c>
      <c r="K76" s="598">
        <f t="shared" ref="K76:L76" si="58">LOOKUP(K71,groepenleerlingennu,vloeroppervlaknu)</f>
        <v>0</v>
      </c>
      <c r="L76" s="598">
        <f t="shared" si="58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6"/>
        <v>0</v>
      </c>
      <c r="H77" s="598">
        <f t="shared" si="56"/>
        <v>0</v>
      </c>
      <c r="I77" s="598">
        <f t="shared" ref="I77:J77" si="59">LOOKUP(I72,groepenleerlingennu,vloeroppervlaknu)</f>
        <v>0</v>
      </c>
      <c r="J77" s="598">
        <f t="shared" si="59"/>
        <v>0</v>
      </c>
      <c r="K77" s="598">
        <f t="shared" ref="K77:L77" si="60">LOOKUP(K72,groepenleerlingennu,vloeroppervlaknu)</f>
        <v>0</v>
      </c>
      <c r="L77" s="598">
        <f t="shared" si="60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61">IF(G71=0,0,1)+IF(G72=0,0,1)</f>
        <v>0</v>
      </c>
      <c r="H79" s="110">
        <f t="shared" si="61"/>
        <v>0</v>
      </c>
      <c r="I79" s="110">
        <f t="shared" si="61"/>
        <v>0</v>
      </c>
      <c r="J79" s="110">
        <f t="shared" si="61"/>
        <v>0</v>
      </c>
      <c r="K79" s="110">
        <f t="shared" si="61"/>
        <v>0</v>
      </c>
      <c r="L79" s="110">
        <f t="shared" ref="L79" si="62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3">G8</f>
        <v>2014/15</v>
      </c>
      <c r="H86" s="664" t="str">
        <f t="shared" si="63"/>
        <v>2015/16</v>
      </c>
      <c r="I86" s="664" t="str">
        <f t="shared" si="63"/>
        <v>2016/17</v>
      </c>
      <c r="J86" s="664" t="str">
        <f t="shared" si="63"/>
        <v>2017/18</v>
      </c>
      <c r="K86" s="664" t="str">
        <f t="shared" si="63"/>
        <v>2018/19</v>
      </c>
      <c r="L86" s="664" t="str">
        <f t="shared" ref="L86" si="64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5">IF(G46=0,0,ROUND(0.75*(SUM(G99:G100)-G97),2))</f>
        <v>0</v>
      </c>
      <c r="H98" s="519">
        <f t="shared" si="65"/>
        <v>0</v>
      </c>
      <c r="I98" s="519">
        <f t="shared" si="65"/>
        <v>0</v>
      </c>
      <c r="J98" s="519">
        <f t="shared" si="65"/>
        <v>0</v>
      </c>
      <c r="K98" s="519">
        <f t="shared" si="65"/>
        <v>0</v>
      </c>
      <c r="L98" s="519">
        <f t="shared" ref="L98" si="66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7">SUM(G104:G108)</f>
        <v>0</v>
      </c>
      <c r="H109" s="588">
        <f t="shared" si="67"/>
        <v>0</v>
      </c>
      <c r="I109" s="588">
        <f t="shared" si="67"/>
        <v>0</v>
      </c>
      <c r="J109" s="588">
        <f t="shared" si="67"/>
        <v>0</v>
      </c>
      <c r="K109" s="588">
        <f t="shared" si="67"/>
        <v>0</v>
      </c>
      <c r="L109" s="588">
        <f t="shared" ref="L109" si="68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" si="69">G111+G112+G113</f>
        <v>0</v>
      </c>
      <c r="H114" s="589">
        <f t="shared" ref="H114:I114" si="70">H111+H112+H113</f>
        <v>0</v>
      </c>
      <c r="I114" s="589">
        <f t="shared" si="70"/>
        <v>0</v>
      </c>
      <c r="J114" s="589">
        <f t="shared" ref="J114:K114" si="71">J111+J112+J113</f>
        <v>0</v>
      </c>
      <c r="K114" s="589">
        <f t="shared" si="71"/>
        <v>0</v>
      </c>
      <c r="L114" s="589">
        <f t="shared" ref="L114" si="72">L111+L112+L113</f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3">G118</f>
        <v>0</v>
      </c>
      <c r="I118" s="269">
        <f t="shared" si="73"/>
        <v>0</v>
      </c>
      <c r="J118" s="269">
        <f t="shared" si="73"/>
        <v>0</v>
      </c>
      <c r="K118" s="269">
        <f t="shared" si="73"/>
        <v>0</v>
      </c>
      <c r="L118" s="269">
        <f t="shared" si="73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3"/>
        <v>0</v>
      </c>
      <c r="I119" s="269">
        <f t="shared" si="73"/>
        <v>0</v>
      </c>
      <c r="J119" s="269">
        <f t="shared" si="73"/>
        <v>0</v>
      </c>
      <c r="K119" s="269">
        <f t="shared" si="73"/>
        <v>0</v>
      </c>
      <c r="L119" s="269">
        <f t="shared" si="73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3"/>
        <v>0</v>
      </c>
      <c r="I120" s="269">
        <f t="shared" si="73"/>
        <v>0</v>
      </c>
      <c r="J120" s="269">
        <f t="shared" si="73"/>
        <v>0</v>
      </c>
      <c r="K120" s="269">
        <f t="shared" si="73"/>
        <v>0</v>
      </c>
      <c r="L120" s="269">
        <f t="shared" si="73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4">SUM(G116:G120)</f>
        <v>0</v>
      </c>
      <c r="H121" s="590">
        <f t="shared" si="74"/>
        <v>0</v>
      </c>
      <c r="I121" s="590">
        <f t="shared" ref="I121:J121" si="75">SUM(I116:I120)</f>
        <v>0</v>
      </c>
      <c r="J121" s="590">
        <f t="shared" si="75"/>
        <v>0</v>
      </c>
      <c r="K121" s="590">
        <f t="shared" ref="K121:L121" si="76">SUM(K116:K120)</f>
        <v>0</v>
      </c>
      <c r="L121" s="590">
        <f t="shared" si="76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7">G124</f>
        <v>0</v>
      </c>
      <c r="I124" s="269">
        <f t="shared" si="77"/>
        <v>0</v>
      </c>
      <c r="J124" s="269">
        <f t="shared" si="77"/>
        <v>0</v>
      </c>
      <c r="K124" s="269">
        <f t="shared" si="77"/>
        <v>0</v>
      </c>
      <c r="L124" s="269">
        <f t="shared" si="77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7"/>
        <v>0</v>
      </c>
      <c r="I125" s="269">
        <f t="shared" si="77"/>
        <v>0</v>
      </c>
      <c r="J125" s="269">
        <f t="shared" si="77"/>
        <v>0</v>
      </c>
      <c r="K125" s="269">
        <f t="shared" si="77"/>
        <v>0</v>
      </c>
      <c r="L125" s="269">
        <f t="shared" si="77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7"/>
        <v>0</v>
      </c>
      <c r="I126" s="269">
        <f t="shared" si="77"/>
        <v>0</v>
      </c>
      <c r="J126" s="269">
        <f t="shared" si="77"/>
        <v>0</v>
      </c>
      <c r="K126" s="269">
        <f t="shared" si="77"/>
        <v>0</v>
      </c>
      <c r="L126" s="269">
        <f t="shared" si="77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7"/>
        <v>0</v>
      </c>
      <c r="I127" s="269">
        <f t="shared" si="77"/>
        <v>0</v>
      </c>
      <c r="J127" s="269">
        <f t="shared" si="77"/>
        <v>0</v>
      </c>
      <c r="K127" s="269">
        <f t="shared" si="77"/>
        <v>0</v>
      </c>
      <c r="L127" s="269">
        <f t="shared" si="77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7"/>
        <v>0</v>
      </c>
      <c r="I128" s="269">
        <f t="shared" si="77"/>
        <v>0</v>
      </c>
      <c r="J128" s="269">
        <f t="shared" si="77"/>
        <v>0</v>
      </c>
      <c r="K128" s="269">
        <f t="shared" si="77"/>
        <v>0</v>
      </c>
      <c r="L128" s="269">
        <f t="shared" si="77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" si="78">SUM(G124:G128)</f>
        <v>0</v>
      </c>
      <c r="H129" s="591">
        <f t="shared" ref="H129:I129" si="79">SUM(H124:H128)</f>
        <v>0</v>
      </c>
      <c r="I129" s="591">
        <f t="shared" si="79"/>
        <v>0</v>
      </c>
      <c r="J129" s="591">
        <f t="shared" ref="J129:K129" si="80">SUM(J124:J128)</f>
        <v>0</v>
      </c>
      <c r="K129" s="591">
        <f t="shared" si="80"/>
        <v>0</v>
      </c>
      <c r="L129" s="591">
        <f t="shared" ref="L129" si="81">SUM(L124:L128)</f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82">G131</f>
        <v>0</v>
      </c>
      <c r="I131" s="269">
        <f t="shared" si="82"/>
        <v>0</v>
      </c>
      <c r="J131" s="269">
        <f t="shared" si="82"/>
        <v>0</v>
      </c>
      <c r="K131" s="269">
        <f t="shared" si="82"/>
        <v>0</v>
      </c>
      <c r="L131" s="269">
        <f t="shared" si="82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82"/>
        <v>0</v>
      </c>
      <c r="I132" s="269">
        <f t="shared" si="82"/>
        <v>0</v>
      </c>
      <c r="J132" s="269">
        <f t="shared" si="82"/>
        <v>0</v>
      </c>
      <c r="K132" s="269">
        <f t="shared" si="82"/>
        <v>0</v>
      </c>
      <c r="L132" s="269">
        <f t="shared" si="82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82"/>
        <v>0</v>
      </c>
      <c r="I133" s="269">
        <f t="shared" si="82"/>
        <v>0</v>
      </c>
      <c r="J133" s="269">
        <f t="shared" si="82"/>
        <v>0</v>
      </c>
      <c r="K133" s="269">
        <f t="shared" si="82"/>
        <v>0</v>
      </c>
      <c r="L133" s="269">
        <f t="shared" si="82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82"/>
        <v>0</v>
      </c>
      <c r="I134" s="269">
        <f t="shared" si="82"/>
        <v>0</v>
      </c>
      <c r="J134" s="269">
        <f t="shared" si="82"/>
        <v>0</v>
      </c>
      <c r="K134" s="269">
        <f t="shared" si="82"/>
        <v>0</v>
      </c>
      <c r="L134" s="269">
        <f t="shared" si="82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82"/>
        <v>0</v>
      </c>
      <c r="I135" s="269">
        <f t="shared" si="82"/>
        <v>0</v>
      </c>
      <c r="J135" s="269">
        <f t="shared" si="82"/>
        <v>0</v>
      </c>
      <c r="K135" s="269">
        <f t="shared" si="82"/>
        <v>0</v>
      </c>
      <c r="L135" s="269">
        <f t="shared" si="82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" si="83">SUM(G131:G135)</f>
        <v>0</v>
      </c>
      <c r="H136" s="591">
        <f t="shared" ref="H136:I136" si="84">SUM(H131:H135)</f>
        <v>0</v>
      </c>
      <c r="I136" s="591">
        <f t="shared" si="84"/>
        <v>0</v>
      </c>
      <c r="J136" s="591">
        <f t="shared" ref="J136:K136" si="85">SUM(J131:J135)</f>
        <v>0</v>
      </c>
      <c r="K136" s="591">
        <f t="shared" si="85"/>
        <v>0</v>
      </c>
      <c r="L136" s="591">
        <f t="shared" ref="L136" si="86">SUM(L131:L135)</f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" si="87">G129-G136</f>
        <v>0</v>
      </c>
      <c r="H138" s="588">
        <f t="shared" ref="H138:I138" si="88">H129-H136</f>
        <v>0</v>
      </c>
      <c r="I138" s="588">
        <f t="shared" si="88"/>
        <v>0</v>
      </c>
      <c r="J138" s="588">
        <f t="shared" ref="J138:K138" si="89">J129-J136</f>
        <v>0</v>
      </c>
      <c r="K138" s="588">
        <f t="shared" si="89"/>
        <v>0</v>
      </c>
      <c r="L138" s="588">
        <f t="shared" ref="L138" si="90">L129-L136</f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91">G102+G109+G114+G121-G138</f>
        <v>0</v>
      </c>
      <c r="H140" s="592">
        <f t="shared" si="91"/>
        <v>0</v>
      </c>
      <c r="I140" s="592">
        <f t="shared" si="91"/>
        <v>0</v>
      </c>
      <c r="J140" s="592">
        <f t="shared" si="91"/>
        <v>0</v>
      </c>
      <c r="K140" s="592">
        <f t="shared" si="91"/>
        <v>0</v>
      </c>
      <c r="L140" s="592">
        <f t="shared" ref="L140" si="92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93">7/12*(G140-G114)+5/12*(H140-H114)+H114</f>
        <v>0</v>
      </c>
      <c r="I141" s="616">
        <f t="shared" si="93"/>
        <v>0</v>
      </c>
      <c r="J141" s="616">
        <f t="shared" si="93"/>
        <v>0</v>
      </c>
      <c r="K141" s="616">
        <f t="shared" si="93"/>
        <v>0</v>
      </c>
      <c r="L141" s="616">
        <f t="shared" si="93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94">G146</f>
        <v>0</v>
      </c>
      <c r="I146" s="269">
        <f t="shared" si="94"/>
        <v>0</v>
      </c>
      <c r="J146" s="269">
        <f t="shared" si="94"/>
        <v>0</v>
      </c>
      <c r="K146" s="269">
        <f t="shared" si="94"/>
        <v>0</v>
      </c>
      <c r="L146" s="269">
        <f t="shared" si="94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95">G147</f>
        <v>0</v>
      </c>
      <c r="I147" s="269">
        <f t="shared" si="95"/>
        <v>0</v>
      </c>
      <c r="J147" s="269">
        <f t="shared" si="95"/>
        <v>0</v>
      </c>
      <c r="K147" s="269">
        <f t="shared" si="95"/>
        <v>0</v>
      </c>
      <c r="L147" s="269">
        <f t="shared" si="95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95"/>
        <v>0</v>
      </c>
      <c r="I148" s="269">
        <f t="shared" si="95"/>
        <v>0</v>
      </c>
      <c r="J148" s="269">
        <f t="shared" si="95"/>
        <v>0</v>
      </c>
      <c r="K148" s="269">
        <f t="shared" si="95"/>
        <v>0</v>
      </c>
      <c r="L148" s="269">
        <f t="shared" si="95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94"/>
        <v>0</v>
      </c>
      <c r="I149" s="269">
        <f t="shared" si="94"/>
        <v>0</v>
      </c>
      <c r="J149" s="269">
        <f t="shared" si="94"/>
        <v>0</v>
      </c>
      <c r="K149" s="269">
        <f t="shared" si="94"/>
        <v>0</v>
      </c>
      <c r="L149" s="269">
        <f t="shared" si="94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94"/>
        <v>0</v>
      </c>
      <c r="I150" s="269">
        <f t="shared" si="94"/>
        <v>0</v>
      </c>
      <c r="J150" s="269">
        <f t="shared" si="94"/>
        <v>0</v>
      </c>
      <c r="K150" s="269">
        <f t="shared" si="94"/>
        <v>0</v>
      </c>
      <c r="L150" s="269">
        <f t="shared" si="94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6">SUM(G146:G150)</f>
        <v>0</v>
      </c>
      <c r="H152" s="593">
        <f t="shared" ref="H152:I152" si="97">SUM(H146:H150)</f>
        <v>0</v>
      </c>
      <c r="I152" s="593">
        <f t="shared" si="97"/>
        <v>0</v>
      </c>
      <c r="J152" s="593">
        <f t="shared" ref="J152:K152" si="98">SUM(J146:J150)</f>
        <v>0</v>
      </c>
      <c r="K152" s="593">
        <f t="shared" si="98"/>
        <v>0</v>
      </c>
      <c r="L152" s="593">
        <f t="shared" ref="L152" si="99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100">7/12*G152+5/12*H152</f>
        <v>0</v>
      </c>
      <c r="I153" s="616">
        <f t="shared" si="100"/>
        <v>0</v>
      </c>
      <c r="J153" s="616">
        <f t="shared" si="100"/>
        <v>0</v>
      </c>
      <c r="K153" s="616">
        <f t="shared" si="100"/>
        <v>0</v>
      </c>
      <c r="L153" s="616">
        <f t="shared" si="100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101">G158</f>
        <v>0</v>
      </c>
      <c r="I158" s="269">
        <f t="shared" si="101"/>
        <v>0</v>
      </c>
      <c r="J158" s="269">
        <f t="shared" si="101"/>
        <v>0</v>
      </c>
      <c r="K158" s="269">
        <f t="shared" si="101"/>
        <v>0</v>
      </c>
      <c r="L158" s="269">
        <f t="shared" si="101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102">G159</f>
        <v>0</v>
      </c>
      <c r="I159" s="269">
        <f t="shared" si="102"/>
        <v>0</v>
      </c>
      <c r="J159" s="269">
        <f t="shared" si="102"/>
        <v>0</v>
      </c>
      <c r="K159" s="269">
        <f t="shared" si="102"/>
        <v>0</v>
      </c>
      <c r="L159" s="269">
        <f t="shared" si="102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102"/>
        <v>0</v>
      </c>
      <c r="I160" s="269">
        <f t="shared" si="102"/>
        <v>0</v>
      </c>
      <c r="J160" s="269">
        <f t="shared" si="102"/>
        <v>0</v>
      </c>
      <c r="K160" s="269">
        <f t="shared" si="102"/>
        <v>0</v>
      </c>
      <c r="L160" s="269">
        <f t="shared" si="102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101"/>
        <v>0</v>
      </c>
      <c r="I161" s="269">
        <f t="shared" si="101"/>
        <v>0</v>
      </c>
      <c r="J161" s="269">
        <f t="shared" si="101"/>
        <v>0</v>
      </c>
      <c r="K161" s="269">
        <f t="shared" si="101"/>
        <v>0</v>
      </c>
      <c r="L161" s="269">
        <f t="shared" si="101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101"/>
        <v>0</v>
      </c>
      <c r="I162" s="269">
        <f t="shared" si="101"/>
        <v>0</v>
      </c>
      <c r="J162" s="269">
        <f t="shared" si="101"/>
        <v>0</v>
      </c>
      <c r="K162" s="269">
        <f t="shared" si="101"/>
        <v>0</v>
      </c>
      <c r="L162" s="269">
        <f t="shared" si="101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103">SUM(G158:G162)</f>
        <v>0</v>
      </c>
      <c r="H164" s="593">
        <f t="shared" ref="H164:I164" si="104">SUM(H158:H162)</f>
        <v>0</v>
      </c>
      <c r="I164" s="593">
        <f t="shared" si="104"/>
        <v>0</v>
      </c>
      <c r="J164" s="593">
        <f t="shared" ref="J164:K164" si="105">SUM(J158:J162)</f>
        <v>0</v>
      </c>
      <c r="K164" s="593">
        <f t="shared" si="105"/>
        <v>0</v>
      </c>
      <c r="L164" s="593">
        <f t="shared" ref="L164" si="106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7">7/12*G164+5/12*H164</f>
        <v>0</v>
      </c>
      <c r="I165" s="616">
        <f t="shared" si="107"/>
        <v>0</v>
      </c>
      <c r="J165" s="616">
        <f t="shared" si="107"/>
        <v>0</v>
      </c>
      <c r="K165" s="616">
        <f t="shared" si="107"/>
        <v>0</v>
      </c>
      <c r="L165" s="616">
        <f t="shared" si="107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8">G86</f>
        <v>2014/15</v>
      </c>
      <c r="H170" s="664" t="str">
        <f t="shared" si="108"/>
        <v>2015/16</v>
      </c>
      <c r="I170" s="664" t="str">
        <f t="shared" si="108"/>
        <v>2016/17</v>
      </c>
      <c r="J170" s="664" t="str">
        <f t="shared" si="108"/>
        <v>2017/18</v>
      </c>
      <c r="K170" s="664" t="str">
        <f t="shared" si="108"/>
        <v>2018/19</v>
      </c>
      <c r="L170" s="664" t="str">
        <f t="shared" ref="L170" si="109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10">G9</f>
        <v>2014</v>
      </c>
      <c r="H171" s="664">
        <f t="shared" si="110"/>
        <v>2015</v>
      </c>
      <c r="I171" s="664">
        <f t="shared" si="110"/>
        <v>2016</v>
      </c>
      <c r="J171" s="664">
        <f t="shared" si="110"/>
        <v>2017</v>
      </c>
      <c r="K171" s="664">
        <f t="shared" si="110"/>
        <v>2018</v>
      </c>
      <c r="L171" s="664">
        <f t="shared" ref="L171" si="111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12">G177</f>
        <v>0</v>
      </c>
      <c r="I177" s="269">
        <f t="shared" si="112"/>
        <v>0</v>
      </c>
      <c r="J177" s="269">
        <f t="shared" si="112"/>
        <v>0</v>
      </c>
      <c r="K177" s="269">
        <f t="shared" si="112"/>
        <v>0</v>
      </c>
      <c r="L177" s="269">
        <f t="shared" si="112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12"/>
        <v>0</v>
      </c>
      <c r="I178" s="269">
        <f t="shared" si="112"/>
        <v>0</v>
      </c>
      <c r="J178" s="269">
        <f t="shared" si="112"/>
        <v>0</v>
      </c>
      <c r="K178" s="269">
        <f t="shared" si="112"/>
        <v>0</v>
      </c>
      <c r="L178" s="269">
        <f t="shared" si="112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12"/>
        <v>0</v>
      </c>
      <c r="I179" s="269">
        <f t="shared" si="112"/>
        <v>0</v>
      </c>
      <c r="J179" s="269">
        <f t="shared" si="112"/>
        <v>0</v>
      </c>
      <c r="K179" s="269">
        <f t="shared" si="112"/>
        <v>0</v>
      </c>
      <c r="L179" s="269">
        <f t="shared" si="112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13">SUM(G177:G179)</f>
        <v>0</v>
      </c>
      <c r="H180" s="594">
        <f t="shared" ref="H180:I180" si="114">SUM(H177:H179)</f>
        <v>0</v>
      </c>
      <c r="I180" s="594">
        <f t="shared" si="114"/>
        <v>0</v>
      </c>
      <c r="J180" s="594">
        <f t="shared" ref="J180:K180" si="115">SUM(J177:J179)</f>
        <v>0</v>
      </c>
      <c r="K180" s="594">
        <f t="shared" si="115"/>
        <v>0</v>
      </c>
      <c r="L180" s="594">
        <f t="shared" ref="L180" si="116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7">G182</f>
        <v>0</v>
      </c>
      <c r="I182" s="269">
        <f t="shared" si="117"/>
        <v>0</v>
      </c>
      <c r="J182" s="269">
        <f t="shared" si="117"/>
        <v>0</v>
      </c>
      <c r="K182" s="269">
        <f t="shared" si="117"/>
        <v>0</v>
      </c>
      <c r="L182" s="269">
        <f t="shared" si="117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7"/>
        <v>0</v>
      </c>
      <c r="I183" s="269">
        <f t="shared" si="117"/>
        <v>0</v>
      </c>
      <c r="J183" s="269">
        <f t="shared" si="117"/>
        <v>0</v>
      </c>
      <c r="K183" s="269">
        <f t="shared" si="117"/>
        <v>0</v>
      </c>
      <c r="L183" s="269">
        <f t="shared" si="117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7"/>
        <v>0</v>
      </c>
      <c r="I184" s="269">
        <f t="shared" si="117"/>
        <v>0</v>
      </c>
      <c r="J184" s="269">
        <f t="shared" si="117"/>
        <v>0</v>
      </c>
      <c r="K184" s="269">
        <f t="shared" si="117"/>
        <v>0</v>
      </c>
      <c r="L184" s="269">
        <f t="shared" si="117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7"/>
        <v>0</v>
      </c>
      <c r="I185" s="269">
        <f t="shared" si="117"/>
        <v>0</v>
      </c>
      <c r="J185" s="269">
        <f t="shared" si="117"/>
        <v>0</v>
      </c>
      <c r="K185" s="269">
        <f t="shared" si="117"/>
        <v>0</v>
      </c>
      <c r="L185" s="269">
        <f t="shared" si="117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7"/>
        <v>0</v>
      </c>
      <c r="I186" s="269">
        <f t="shared" si="117"/>
        <v>0</v>
      </c>
      <c r="J186" s="269">
        <f t="shared" si="117"/>
        <v>0</v>
      </c>
      <c r="K186" s="269">
        <f t="shared" si="117"/>
        <v>0</v>
      </c>
      <c r="L186" s="269">
        <f t="shared" si="117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8">SUM(G182:G186)</f>
        <v>0</v>
      </c>
      <c r="H187" s="594">
        <f t="shared" ref="H187:I187" si="119">SUM(H182:H186)</f>
        <v>0</v>
      </c>
      <c r="I187" s="594">
        <f t="shared" si="119"/>
        <v>0</v>
      </c>
      <c r="J187" s="594">
        <f t="shared" ref="J187:K187" si="120">SUM(J182:J186)</f>
        <v>0</v>
      </c>
      <c r="K187" s="594">
        <f t="shared" si="120"/>
        <v>0</v>
      </c>
      <c r="L187" s="594">
        <f t="shared" ref="L187" si="121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" si="122">G180+G187</f>
        <v>0</v>
      </c>
      <c r="H189" s="593">
        <f t="shared" ref="H189:I189" si="123">H180+H187</f>
        <v>0</v>
      </c>
      <c r="I189" s="593">
        <f t="shared" si="123"/>
        <v>0</v>
      </c>
      <c r="J189" s="593">
        <f t="shared" ref="J189:K189" si="124">J180+J187</f>
        <v>0</v>
      </c>
      <c r="K189" s="593">
        <f t="shared" si="124"/>
        <v>0</v>
      </c>
      <c r="L189" s="593">
        <f t="shared" ref="L189" si="125">L180+L187</f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26">7/12*G189+5/12*H189</f>
        <v>0</v>
      </c>
      <c r="I190" s="353">
        <f t="shared" ref="I190" si="127">7/12*H189+5/12*I189</f>
        <v>0</v>
      </c>
      <c r="J190" s="353">
        <f t="shared" ref="J190:L190" si="128">7/12*I189+5/12*J189</f>
        <v>0</v>
      </c>
      <c r="K190" s="353">
        <f t="shared" si="128"/>
        <v>0</v>
      </c>
      <c r="L190" s="353">
        <f t="shared" si="128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9">G195</f>
        <v>0</v>
      </c>
      <c r="I195" s="269">
        <f t="shared" si="129"/>
        <v>0</v>
      </c>
      <c r="J195" s="269">
        <f t="shared" si="129"/>
        <v>0</v>
      </c>
      <c r="K195" s="269">
        <f t="shared" si="129"/>
        <v>0</v>
      </c>
      <c r="L195" s="269">
        <f t="shared" si="129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9"/>
        <v>0</v>
      </c>
      <c r="I196" s="269">
        <f t="shared" si="129"/>
        <v>0</v>
      </c>
      <c r="J196" s="269">
        <f t="shared" si="129"/>
        <v>0</v>
      </c>
      <c r="K196" s="269">
        <f t="shared" si="129"/>
        <v>0</v>
      </c>
      <c r="L196" s="269">
        <f t="shared" si="129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9"/>
        <v>0</v>
      </c>
      <c r="I197" s="269">
        <f t="shared" si="129"/>
        <v>0</v>
      </c>
      <c r="J197" s="269">
        <f t="shared" si="129"/>
        <v>0</v>
      </c>
      <c r="K197" s="269">
        <f t="shared" si="129"/>
        <v>0</v>
      </c>
      <c r="L197" s="269">
        <f t="shared" si="129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9"/>
        <v>0</v>
      </c>
      <c r="I198" s="269">
        <f t="shared" si="129"/>
        <v>0</v>
      </c>
      <c r="J198" s="269">
        <f t="shared" si="129"/>
        <v>0</v>
      </c>
      <c r="K198" s="269">
        <f t="shared" si="129"/>
        <v>0</v>
      </c>
      <c r="L198" s="269">
        <f t="shared" si="129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30">SUM(G195:G198)</f>
        <v>0</v>
      </c>
      <c r="H200" s="595">
        <f t="shared" ref="H200:I200" si="131">SUM(H195:H198)</f>
        <v>0</v>
      </c>
      <c r="I200" s="595">
        <f t="shared" si="131"/>
        <v>0</v>
      </c>
      <c r="J200" s="595">
        <f t="shared" ref="J200:K200" si="132">SUM(J195:J198)</f>
        <v>0</v>
      </c>
      <c r="K200" s="595">
        <f t="shared" si="132"/>
        <v>0</v>
      </c>
      <c r="L200" s="595">
        <f t="shared" ref="L200" si="133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34">G206</f>
        <v>0</v>
      </c>
      <c r="I206" s="269">
        <f t="shared" si="134"/>
        <v>0</v>
      </c>
      <c r="J206" s="269">
        <f t="shared" si="134"/>
        <v>0</v>
      </c>
      <c r="K206" s="269">
        <f t="shared" si="134"/>
        <v>0</v>
      </c>
      <c r="L206" s="269">
        <f t="shared" si="134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34"/>
        <v>0</v>
      </c>
      <c r="I207" s="269">
        <f t="shared" si="134"/>
        <v>0</v>
      </c>
      <c r="J207" s="269">
        <f t="shared" si="134"/>
        <v>0</v>
      </c>
      <c r="K207" s="269">
        <f t="shared" si="134"/>
        <v>0</v>
      </c>
      <c r="L207" s="269">
        <f t="shared" si="134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ref="H208:L210" si="135">G208</f>
        <v>0</v>
      </c>
      <c r="I208" s="269">
        <f t="shared" si="135"/>
        <v>0</v>
      </c>
      <c r="J208" s="269">
        <f t="shared" si="135"/>
        <v>0</v>
      </c>
      <c r="K208" s="269">
        <f t="shared" si="135"/>
        <v>0</v>
      </c>
      <c r="L208" s="269">
        <f t="shared" si="135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35"/>
        <v>0</v>
      </c>
      <c r="I209" s="269">
        <f t="shared" si="135"/>
        <v>0</v>
      </c>
      <c r="J209" s="269">
        <f t="shared" si="135"/>
        <v>0</v>
      </c>
      <c r="K209" s="269">
        <f t="shared" si="135"/>
        <v>0</v>
      </c>
      <c r="L209" s="269">
        <f t="shared" si="135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35"/>
        <v>0</v>
      </c>
      <c r="I210" s="269">
        <f t="shared" si="135"/>
        <v>0</v>
      </c>
      <c r="J210" s="269">
        <f t="shared" si="135"/>
        <v>0</v>
      </c>
      <c r="K210" s="269">
        <f t="shared" si="135"/>
        <v>0</v>
      </c>
      <c r="L210" s="269">
        <f t="shared" si="135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ref="H211:L212" si="136">G211</f>
        <v>0</v>
      </c>
      <c r="I211" s="269">
        <f t="shared" si="136"/>
        <v>0</v>
      </c>
      <c r="J211" s="269">
        <f t="shared" si="136"/>
        <v>0</v>
      </c>
      <c r="K211" s="269">
        <f t="shared" si="136"/>
        <v>0</v>
      </c>
      <c r="L211" s="269">
        <f t="shared" si="136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36"/>
        <v>0</v>
      </c>
      <c r="I212" s="269">
        <f t="shared" si="136"/>
        <v>0</v>
      </c>
      <c r="J212" s="269">
        <f t="shared" si="136"/>
        <v>0</v>
      </c>
      <c r="K212" s="269">
        <f t="shared" si="136"/>
        <v>0</v>
      </c>
      <c r="L212" s="269">
        <f t="shared" si="136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34"/>
        <v>0</v>
      </c>
      <c r="I213" s="269">
        <f t="shared" si="134"/>
        <v>0</v>
      </c>
      <c r="J213" s="269">
        <f t="shared" si="134"/>
        <v>0</v>
      </c>
      <c r="K213" s="269">
        <f t="shared" si="134"/>
        <v>0</v>
      </c>
      <c r="L213" s="269">
        <f t="shared" si="134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34"/>
        <v>0</v>
      </c>
      <c r="I214" s="269">
        <f t="shared" si="134"/>
        <v>0</v>
      </c>
      <c r="J214" s="269">
        <f t="shared" si="134"/>
        <v>0</v>
      </c>
      <c r="K214" s="269">
        <f t="shared" si="134"/>
        <v>0</v>
      </c>
      <c r="L214" s="269">
        <f t="shared" si="134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34"/>
        <v>0</v>
      </c>
      <c r="I215" s="269">
        <f t="shared" si="134"/>
        <v>0</v>
      </c>
      <c r="J215" s="269">
        <f t="shared" si="134"/>
        <v>0</v>
      </c>
      <c r="K215" s="269">
        <f t="shared" si="134"/>
        <v>0</v>
      </c>
      <c r="L215" s="269">
        <f t="shared" si="134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" si="137">SUM(G206:G215)</f>
        <v>0</v>
      </c>
      <c r="H217" s="595">
        <f t="shared" ref="H217:I217" si="138">SUM(H206:H215)</f>
        <v>0</v>
      </c>
      <c r="I217" s="595">
        <f t="shared" si="138"/>
        <v>0</v>
      </c>
      <c r="J217" s="595">
        <f t="shared" ref="J217:K217" si="139">SUM(J206:J215)</f>
        <v>0</v>
      </c>
      <c r="K217" s="595">
        <f t="shared" si="139"/>
        <v>0</v>
      </c>
      <c r="L217" s="595">
        <f t="shared" ref="L217" si="140">SUM(L206:L215)</f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41">G223</f>
        <v>0</v>
      </c>
      <c r="I223" s="269">
        <f t="shared" si="141"/>
        <v>0</v>
      </c>
      <c r="J223" s="269">
        <f t="shared" si="141"/>
        <v>0</v>
      </c>
      <c r="K223" s="269">
        <f t="shared" si="141"/>
        <v>0</v>
      </c>
      <c r="L223" s="269">
        <f t="shared" si="14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ref="H224:L225" si="142">G224</f>
        <v>0</v>
      </c>
      <c r="I224" s="269">
        <f t="shared" si="142"/>
        <v>0</v>
      </c>
      <c r="J224" s="269">
        <f t="shared" si="142"/>
        <v>0</v>
      </c>
      <c r="K224" s="269">
        <f t="shared" si="142"/>
        <v>0</v>
      </c>
      <c r="L224" s="269">
        <f t="shared" si="142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42"/>
        <v>0</v>
      </c>
      <c r="I225" s="269">
        <f t="shared" si="142"/>
        <v>0</v>
      </c>
      <c r="J225" s="269">
        <f t="shared" si="142"/>
        <v>0</v>
      </c>
      <c r="K225" s="269">
        <f t="shared" si="142"/>
        <v>0</v>
      </c>
      <c r="L225" s="269">
        <f t="shared" si="142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41"/>
        <v>0</v>
      </c>
      <c r="I226" s="269">
        <f t="shared" si="141"/>
        <v>0</v>
      </c>
      <c r="J226" s="269">
        <f t="shared" si="141"/>
        <v>0</v>
      </c>
      <c r="K226" s="269">
        <f t="shared" si="141"/>
        <v>0</v>
      </c>
      <c r="L226" s="269">
        <f t="shared" si="14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41"/>
        <v>0</v>
      </c>
      <c r="I227" s="269">
        <f t="shared" si="141"/>
        <v>0</v>
      </c>
      <c r="J227" s="269">
        <f t="shared" si="141"/>
        <v>0</v>
      </c>
      <c r="K227" s="269">
        <f t="shared" si="141"/>
        <v>0</v>
      </c>
      <c r="L227" s="269">
        <f t="shared" si="14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41"/>
        <v>0</v>
      </c>
      <c r="I228" s="269">
        <f t="shared" si="141"/>
        <v>0</v>
      </c>
      <c r="J228" s="269">
        <f t="shared" si="141"/>
        <v>0</v>
      </c>
      <c r="K228" s="269">
        <f t="shared" si="141"/>
        <v>0</v>
      </c>
      <c r="L228" s="269">
        <f t="shared" si="14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" si="143">SUM(G223:G228)</f>
        <v>0</v>
      </c>
      <c r="H230" s="595">
        <f t="shared" ref="H230:I230" si="144">SUM(H223:H228)</f>
        <v>0</v>
      </c>
      <c r="I230" s="595">
        <f t="shared" si="144"/>
        <v>0</v>
      </c>
      <c r="J230" s="595">
        <f t="shared" ref="J230:K230" si="145">SUM(J223:J228)</f>
        <v>0</v>
      </c>
      <c r="K230" s="595">
        <f t="shared" si="145"/>
        <v>0</v>
      </c>
      <c r="L230" s="595">
        <f t="shared" ref="L230" si="146">SUM(L223:L228)</f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" si="147">G200+G217+G230</f>
        <v>0</v>
      </c>
      <c r="H234" s="593">
        <f t="shared" ref="H234:I234" si="148">H200+H217+H230</f>
        <v>0</v>
      </c>
      <c r="I234" s="593">
        <f t="shared" si="148"/>
        <v>0</v>
      </c>
      <c r="J234" s="593">
        <f t="shared" ref="J234:K234" si="149">J200+J217+J230</f>
        <v>0</v>
      </c>
      <c r="K234" s="593">
        <f t="shared" si="149"/>
        <v>0</v>
      </c>
      <c r="L234" s="593">
        <f t="shared" ref="L234" si="150">L200+L217+L230</f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51">G9</f>
        <v>2014</v>
      </c>
      <c r="H243" s="664">
        <f t="shared" si="151"/>
        <v>2015</v>
      </c>
      <c r="I243" s="664">
        <f t="shared" si="151"/>
        <v>2016</v>
      </c>
      <c r="J243" s="664">
        <f t="shared" si="151"/>
        <v>2017</v>
      </c>
      <c r="K243" s="664">
        <f t="shared" si="151"/>
        <v>2018</v>
      </c>
      <c r="L243" s="664">
        <f t="shared" ref="L243" si="152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53">H141</f>
        <v>0</v>
      </c>
      <c r="I249" s="519">
        <f t="shared" ref="I249:J249" si="154">I141</f>
        <v>0</v>
      </c>
      <c r="J249" s="519">
        <f t="shared" si="154"/>
        <v>0</v>
      </c>
      <c r="K249" s="519">
        <f t="shared" ref="K249:L249" si="155">K141</f>
        <v>0</v>
      </c>
      <c r="L249" s="519">
        <f t="shared" si="155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56">H153</f>
        <v>0</v>
      </c>
      <c r="I250" s="601">
        <f t="shared" ref="I250:J250" si="157">I153</f>
        <v>0</v>
      </c>
      <c r="J250" s="601">
        <f t="shared" si="157"/>
        <v>0</v>
      </c>
      <c r="K250" s="601">
        <f t="shared" ref="K250:L250" si="158">K153</f>
        <v>0</v>
      </c>
      <c r="L250" s="601">
        <f t="shared" si="158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59">H165</f>
        <v>0</v>
      </c>
      <c r="I251" s="601">
        <f t="shared" ref="I251:J251" si="160">I165</f>
        <v>0</v>
      </c>
      <c r="J251" s="601">
        <f t="shared" si="160"/>
        <v>0</v>
      </c>
      <c r="K251" s="601">
        <f t="shared" ref="K251:L251" si="161">K165</f>
        <v>0</v>
      </c>
      <c r="L251" s="601">
        <f t="shared" si="161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" si="162">SUM(G249:G251)</f>
        <v>0</v>
      </c>
      <c r="H252" s="523">
        <f t="shared" ref="H252:I252" si="163">SUM(H249:H251)</f>
        <v>0</v>
      </c>
      <c r="I252" s="523">
        <f t="shared" si="163"/>
        <v>0</v>
      </c>
      <c r="J252" s="523">
        <f t="shared" ref="J252:K252" si="164">SUM(J249:J251)</f>
        <v>0</v>
      </c>
      <c r="K252" s="523">
        <f t="shared" si="164"/>
        <v>0</v>
      </c>
      <c r="L252" s="523">
        <f t="shared" ref="L252" si="165">SUM(L249:L251)</f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66">H190</f>
        <v>0</v>
      </c>
      <c r="I254" s="519">
        <f t="shared" si="166"/>
        <v>0</v>
      </c>
      <c r="J254" s="519">
        <f t="shared" si="166"/>
        <v>0</v>
      </c>
      <c r="K254" s="519">
        <f t="shared" ref="K254:L254" si="167">K190</f>
        <v>0</v>
      </c>
      <c r="L254" s="519">
        <f t="shared" si="167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:I255" si="168">H200</f>
        <v>0</v>
      </c>
      <c r="I255" s="519">
        <f t="shared" si="168"/>
        <v>0</v>
      </c>
      <c r="J255" s="519">
        <f t="shared" ref="J255:K255" si="169">J200</f>
        <v>0</v>
      </c>
      <c r="K255" s="519">
        <f t="shared" si="169"/>
        <v>0</v>
      </c>
      <c r="L255" s="519">
        <f t="shared" ref="L255" si="170">L200</f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:I256" si="171">H217</f>
        <v>0</v>
      </c>
      <c r="I256" s="519">
        <f t="shared" si="171"/>
        <v>0</v>
      </c>
      <c r="J256" s="519">
        <f t="shared" ref="J256:K256" si="172">J217</f>
        <v>0</v>
      </c>
      <c r="K256" s="519">
        <f t="shared" si="172"/>
        <v>0</v>
      </c>
      <c r="L256" s="519">
        <f t="shared" ref="L256" si="173">L217</f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:I257" si="174">H230</f>
        <v>0</v>
      </c>
      <c r="I257" s="519">
        <f t="shared" si="174"/>
        <v>0</v>
      </c>
      <c r="J257" s="519">
        <f t="shared" ref="J257:K257" si="175">J230</f>
        <v>0</v>
      </c>
      <c r="K257" s="519">
        <f t="shared" si="175"/>
        <v>0</v>
      </c>
      <c r="L257" s="519">
        <f t="shared" ref="L257" si="176">L230</f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" si="177">SUM(G254:G257)</f>
        <v>0</v>
      </c>
      <c r="H258" s="523">
        <f t="shared" ref="H258:I258" si="178">SUM(H254:H257)</f>
        <v>0</v>
      </c>
      <c r="I258" s="523">
        <f t="shared" si="178"/>
        <v>0</v>
      </c>
      <c r="J258" s="523">
        <f t="shared" ref="J258:K258" si="179">SUM(J254:J257)</f>
        <v>0</v>
      </c>
      <c r="K258" s="523">
        <f t="shared" si="179"/>
        <v>0</v>
      </c>
      <c r="L258" s="523">
        <f t="shared" ref="L258" si="180">SUM(L254:L257)</f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" si="181">G252-G258</f>
        <v>0</v>
      </c>
      <c r="H260" s="523">
        <f t="shared" ref="H260:I260" si="182">H252-H258</f>
        <v>0</v>
      </c>
      <c r="I260" s="523">
        <f t="shared" si="182"/>
        <v>0</v>
      </c>
      <c r="J260" s="523">
        <f t="shared" ref="J260:K260" si="183">J252-J258</f>
        <v>0</v>
      </c>
      <c r="K260" s="523">
        <f t="shared" si="183"/>
        <v>0</v>
      </c>
      <c r="L260" s="523">
        <f t="shared" ref="L260" si="184">L252-L258</f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85">G266</f>
        <v>0</v>
      </c>
      <c r="I266" s="409">
        <f t="shared" si="185"/>
        <v>0</v>
      </c>
      <c r="J266" s="409">
        <f t="shared" si="185"/>
        <v>0</v>
      </c>
      <c r="K266" s="409">
        <f t="shared" si="185"/>
        <v>0</v>
      </c>
      <c r="L266" s="409">
        <f t="shared" si="185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85"/>
        <v>0</v>
      </c>
      <c r="I267" s="409">
        <f t="shared" si="185"/>
        <v>0</v>
      </c>
      <c r="J267" s="409">
        <f t="shared" si="185"/>
        <v>0</v>
      </c>
      <c r="K267" s="409">
        <f t="shared" si="185"/>
        <v>0</v>
      </c>
      <c r="L267" s="409">
        <f t="shared" si="185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86">G266-G267</f>
        <v>0</v>
      </c>
      <c r="H269" s="523">
        <f t="shared" si="186"/>
        <v>0</v>
      </c>
      <c r="I269" s="523">
        <f t="shared" si="186"/>
        <v>0</v>
      </c>
      <c r="J269" s="523">
        <f t="shared" si="186"/>
        <v>0</v>
      </c>
      <c r="K269" s="523">
        <f t="shared" si="186"/>
        <v>0</v>
      </c>
      <c r="L269" s="523">
        <f t="shared" ref="L269" si="187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88">G260+G269</f>
        <v>0</v>
      </c>
      <c r="H273" s="523">
        <f t="shared" si="188"/>
        <v>0</v>
      </c>
      <c r="I273" s="523">
        <f t="shared" si="188"/>
        <v>0</v>
      </c>
      <c r="J273" s="523">
        <f t="shared" si="188"/>
        <v>0</v>
      </c>
      <c r="K273" s="523">
        <f t="shared" si="188"/>
        <v>0</v>
      </c>
      <c r="L273" s="523">
        <f t="shared" ref="L273" si="189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90">G273/(G252+G266)</f>
        <v>#DIV/0!</v>
      </c>
      <c r="H274" s="662" t="e">
        <f t="shared" si="190"/>
        <v>#DIV/0!</v>
      </c>
      <c r="I274" s="662" t="e">
        <f t="shared" si="190"/>
        <v>#DIV/0!</v>
      </c>
      <c r="J274" s="662" t="e">
        <f t="shared" si="190"/>
        <v>#DIV/0!</v>
      </c>
      <c r="K274" s="662" t="e">
        <f t="shared" si="190"/>
        <v>#DIV/0!</v>
      </c>
      <c r="L274" s="662" t="e">
        <f t="shared" ref="L274" si="191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183:E183"/>
    <mergeCell ref="D184:E184"/>
    <mergeCell ref="D185:E185"/>
    <mergeCell ref="D186:E186"/>
    <mergeCell ref="D146:E146"/>
    <mergeCell ref="D149:E149"/>
    <mergeCell ref="D150:E150"/>
    <mergeCell ref="D158:E158"/>
    <mergeCell ref="D161:E161"/>
    <mergeCell ref="D162:E162"/>
    <mergeCell ref="D182:E182"/>
    <mergeCell ref="D196:E196"/>
    <mergeCell ref="D195:E195"/>
    <mergeCell ref="D215:E215"/>
    <mergeCell ref="D197:E197"/>
    <mergeCell ref="D198:E198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133:E133"/>
    <mergeCell ref="D134:E134"/>
    <mergeCell ref="D135:E135"/>
    <mergeCell ref="D124:E124"/>
    <mergeCell ref="D125:E125"/>
    <mergeCell ref="D126:E126"/>
    <mergeCell ref="D127:E127"/>
    <mergeCell ref="D128:E128"/>
    <mergeCell ref="D119:E119"/>
    <mergeCell ref="D120:E120"/>
    <mergeCell ref="D118:E118"/>
    <mergeCell ref="D131:E131"/>
    <mergeCell ref="D132:E132"/>
  </mergeCells>
  <phoneticPr fontId="0" type="noConversion"/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1"/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" si="30">SUM(G47:G48)</f>
        <v>0</v>
      </c>
      <c r="H52" s="517">
        <f t="shared" ref="H52:I52" si="31">SUM(H47:H48)</f>
        <v>0</v>
      </c>
      <c r="I52" s="517">
        <f t="shared" si="31"/>
        <v>0</v>
      </c>
      <c r="J52" s="517">
        <f t="shared" ref="J52:K52" si="32">SUM(J47:J48)</f>
        <v>0</v>
      </c>
      <c r="K52" s="517">
        <f t="shared" si="32"/>
        <v>0</v>
      </c>
      <c r="L52" s="517">
        <f t="shared" ref="L52" si="33">SUM(L47:L48)</f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4">G55</f>
        <v>0</v>
      </c>
      <c r="I55" s="316">
        <f t="shared" si="34"/>
        <v>0</v>
      </c>
      <c r="J55" s="316">
        <f t="shared" si="34"/>
        <v>0</v>
      </c>
      <c r="K55" s="316">
        <f t="shared" si="34"/>
        <v>0</v>
      </c>
      <c r="L55" s="316">
        <f t="shared" si="34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4"/>
        <v>0</v>
      </c>
      <c r="I56" s="316">
        <f t="shared" si="34"/>
        <v>0</v>
      </c>
      <c r="J56" s="316">
        <f t="shared" si="34"/>
        <v>0</v>
      </c>
      <c r="K56" s="316">
        <f t="shared" si="34"/>
        <v>0</v>
      </c>
      <c r="L56" s="316">
        <f t="shared" si="34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5">G55+G56</f>
        <v>0</v>
      </c>
      <c r="H57" s="516">
        <f t="shared" si="35"/>
        <v>0</v>
      </c>
      <c r="I57" s="516">
        <f t="shared" si="35"/>
        <v>0</v>
      </c>
      <c r="J57" s="516">
        <f t="shared" si="35"/>
        <v>0</v>
      </c>
      <c r="K57" s="516">
        <f t="shared" si="35"/>
        <v>0</v>
      </c>
      <c r="L57" s="516">
        <f t="shared" si="35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6">G58</f>
        <v>0</v>
      </c>
      <c r="I58" s="316">
        <f t="shared" si="36"/>
        <v>0</v>
      </c>
      <c r="J58" s="316">
        <f t="shared" si="36"/>
        <v>0</v>
      </c>
      <c r="K58" s="316">
        <f t="shared" si="36"/>
        <v>0</v>
      </c>
      <c r="L58" s="316">
        <f t="shared" si="36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6"/>
        <v>0</v>
      </c>
      <c r="I59" s="316">
        <f t="shared" si="36"/>
        <v>0</v>
      </c>
      <c r="J59" s="316">
        <f t="shared" si="36"/>
        <v>0</v>
      </c>
      <c r="K59" s="316">
        <f t="shared" si="36"/>
        <v>0</v>
      </c>
      <c r="L59" s="316">
        <f t="shared" si="36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7">($E$27*G58)+($E$28*G59)</f>
        <v>0</v>
      </c>
      <c r="H60" s="596">
        <f t="shared" si="37"/>
        <v>0</v>
      </c>
      <c r="I60" s="596">
        <f t="shared" si="37"/>
        <v>0</v>
      </c>
      <c r="J60" s="596">
        <f t="shared" si="37"/>
        <v>0</v>
      </c>
      <c r="K60" s="596">
        <f t="shared" si="37"/>
        <v>0</v>
      </c>
      <c r="L60" s="596">
        <f t="shared" ref="L60" si="38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9">ROUND(IF(G64&lt;(G57*0.8),G64,(0.8*G57)),0)</f>
        <v>0</v>
      </c>
      <c r="H61" s="517">
        <f t="shared" si="39"/>
        <v>0</v>
      </c>
      <c r="I61" s="517">
        <f>ROUND(IF(I64&lt;(I57*0.8),I64,(0.8*I57)),0)</f>
        <v>0</v>
      </c>
      <c r="J61" s="517">
        <f t="shared" si="39"/>
        <v>0</v>
      </c>
      <c r="K61" s="517">
        <f t="shared" si="39"/>
        <v>0</v>
      </c>
      <c r="L61" s="517">
        <f t="shared" ref="L61" si="40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1">+G62</f>
        <v>#REF!</v>
      </c>
      <c r="I62" s="315" t="e">
        <f t="shared" si="41"/>
        <v>#REF!</v>
      </c>
      <c r="J62" s="315" t="e">
        <f t="shared" si="41"/>
        <v>#REF!</v>
      </c>
      <c r="K62" s="315" t="e">
        <f t="shared" si="41"/>
        <v>#REF!</v>
      </c>
      <c r="L62" s="315" t="e">
        <f t="shared" si="41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" si="42">SUM(G58:G59)</f>
        <v>0</v>
      </c>
      <c r="H63" s="517">
        <f t="shared" ref="H63:I63" si="43">SUM(H58:H59)</f>
        <v>0</v>
      </c>
      <c r="I63" s="517">
        <f t="shared" si="43"/>
        <v>0</v>
      </c>
      <c r="J63" s="517">
        <f t="shared" ref="J63:K63" si="44">SUM(J58:J59)</f>
        <v>0</v>
      </c>
      <c r="K63" s="517">
        <f t="shared" si="44"/>
        <v>0</v>
      </c>
      <c r="L63" s="517">
        <f t="shared" ref="L63" si="45">SUM(L58:L59)</f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6">G9</f>
        <v>2014</v>
      </c>
      <c r="H67" s="668">
        <f t="shared" si="46"/>
        <v>2015</v>
      </c>
      <c r="I67" s="668">
        <f t="shared" si="46"/>
        <v>2016</v>
      </c>
      <c r="J67" s="668">
        <f t="shared" si="46"/>
        <v>2017</v>
      </c>
      <c r="K67" s="668">
        <f t="shared" si="46"/>
        <v>2018</v>
      </c>
      <c r="L67" s="668">
        <f t="shared" ref="L67" si="47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8">SUM(G71:G72)</f>
        <v>0</v>
      </c>
      <c r="H70" s="517">
        <f t="shared" si="48"/>
        <v>0</v>
      </c>
      <c r="I70" s="517">
        <f t="shared" si="48"/>
        <v>0</v>
      </c>
      <c r="J70" s="517">
        <f t="shared" si="48"/>
        <v>0</v>
      </c>
      <c r="K70" s="517">
        <f t="shared" si="48"/>
        <v>0</v>
      </c>
      <c r="L70" s="517">
        <f t="shared" ref="L70" si="49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50">LOOKUP(G69,groepenleerlingennu,vloeroppervlaknu)</f>
        <v>375</v>
      </c>
      <c r="H74" s="587">
        <f t="shared" si="50"/>
        <v>375</v>
      </c>
      <c r="I74" s="587">
        <f t="shared" si="50"/>
        <v>375</v>
      </c>
      <c r="J74" s="587">
        <f t="shared" si="50"/>
        <v>375</v>
      </c>
      <c r="K74" s="587">
        <f t="shared" si="50"/>
        <v>375</v>
      </c>
      <c r="L74" s="587">
        <f t="shared" ref="L74" si="51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2">SUM(G76:G77)</f>
        <v>0</v>
      </c>
      <c r="H75" s="517">
        <f t="shared" ref="H75:I75" si="53">SUM(H76:H77)</f>
        <v>0</v>
      </c>
      <c r="I75" s="517">
        <f t="shared" si="53"/>
        <v>0</v>
      </c>
      <c r="J75" s="517">
        <f t="shared" ref="J75:K75" si="54">SUM(J76:J77)</f>
        <v>0</v>
      </c>
      <c r="K75" s="517">
        <f t="shared" si="54"/>
        <v>0</v>
      </c>
      <c r="L75" s="517">
        <f t="shared" ref="L75" si="55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6">LOOKUP(G71,groepenleerlingennu,vloeroppervlaknu)</f>
        <v>0</v>
      </c>
      <c r="H76" s="598">
        <f t="shared" si="56"/>
        <v>0</v>
      </c>
      <c r="I76" s="598">
        <f t="shared" ref="I76:J76" si="57">LOOKUP(I71,groepenleerlingennu,vloeroppervlaknu)</f>
        <v>0</v>
      </c>
      <c r="J76" s="598">
        <f t="shared" si="57"/>
        <v>0</v>
      </c>
      <c r="K76" s="598">
        <f t="shared" ref="K76:L76" si="58">LOOKUP(K71,groepenleerlingennu,vloeroppervlaknu)</f>
        <v>0</v>
      </c>
      <c r="L76" s="598">
        <f t="shared" si="58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6"/>
        <v>0</v>
      </c>
      <c r="H77" s="598">
        <f t="shared" si="56"/>
        <v>0</v>
      </c>
      <c r="I77" s="598">
        <f t="shared" ref="I77:J77" si="59">LOOKUP(I72,groepenleerlingennu,vloeroppervlaknu)</f>
        <v>0</v>
      </c>
      <c r="J77" s="598">
        <f t="shared" si="59"/>
        <v>0</v>
      </c>
      <c r="K77" s="598">
        <f t="shared" ref="K77:L77" si="60">LOOKUP(K72,groepenleerlingennu,vloeroppervlaknu)</f>
        <v>0</v>
      </c>
      <c r="L77" s="598">
        <f t="shared" si="60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61">IF(G71=0,0,1)+IF(G72=0,0,1)</f>
        <v>0</v>
      </c>
      <c r="H79" s="110">
        <f t="shared" si="61"/>
        <v>0</v>
      </c>
      <c r="I79" s="110">
        <f t="shared" si="61"/>
        <v>0</v>
      </c>
      <c r="J79" s="110">
        <f t="shared" si="61"/>
        <v>0</v>
      </c>
      <c r="K79" s="110">
        <f t="shared" si="61"/>
        <v>0</v>
      </c>
      <c r="L79" s="110">
        <f t="shared" ref="L79" si="62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3">G8</f>
        <v>2014/15</v>
      </c>
      <c r="H86" s="664" t="str">
        <f t="shared" si="63"/>
        <v>2015/16</v>
      </c>
      <c r="I86" s="664" t="str">
        <f t="shared" si="63"/>
        <v>2016/17</v>
      </c>
      <c r="J86" s="664" t="str">
        <f t="shared" si="63"/>
        <v>2017/18</v>
      </c>
      <c r="K86" s="664" t="str">
        <f t="shared" si="63"/>
        <v>2018/19</v>
      </c>
      <c r="L86" s="664" t="str">
        <f t="shared" ref="L86" si="64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5">IF(G46=0,0,ROUND(0.75*(SUM(G99:G100)-G97),2))</f>
        <v>0</v>
      </c>
      <c r="H98" s="519">
        <f t="shared" si="65"/>
        <v>0</v>
      </c>
      <c r="I98" s="519">
        <f t="shared" si="65"/>
        <v>0</v>
      </c>
      <c r="J98" s="519">
        <f t="shared" si="65"/>
        <v>0</v>
      </c>
      <c r="K98" s="519">
        <f t="shared" si="65"/>
        <v>0</v>
      </c>
      <c r="L98" s="519">
        <f t="shared" ref="L98" si="66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7">SUM(G104:G108)</f>
        <v>0</v>
      </c>
      <c r="H109" s="588">
        <f t="shared" si="67"/>
        <v>0</v>
      </c>
      <c r="I109" s="588">
        <f t="shared" si="67"/>
        <v>0</v>
      </c>
      <c r="J109" s="588">
        <f t="shared" si="67"/>
        <v>0</v>
      </c>
      <c r="K109" s="588">
        <f t="shared" si="67"/>
        <v>0</v>
      </c>
      <c r="L109" s="588">
        <f t="shared" ref="L109" si="68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" si="69">G111+G112+G113</f>
        <v>0</v>
      </c>
      <c r="H114" s="589">
        <f t="shared" ref="H114:I114" si="70">H111+H112+H113</f>
        <v>0</v>
      </c>
      <c r="I114" s="589">
        <f t="shared" si="70"/>
        <v>0</v>
      </c>
      <c r="J114" s="589">
        <f t="shared" ref="J114:K114" si="71">J111+J112+J113</f>
        <v>0</v>
      </c>
      <c r="K114" s="589">
        <f t="shared" si="71"/>
        <v>0</v>
      </c>
      <c r="L114" s="589">
        <f t="shared" ref="L114" si="72">L111+L112+L113</f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3">G118</f>
        <v>0</v>
      </c>
      <c r="I118" s="269">
        <f t="shared" si="73"/>
        <v>0</v>
      </c>
      <c r="J118" s="269">
        <f t="shared" si="73"/>
        <v>0</v>
      </c>
      <c r="K118" s="269">
        <f t="shared" si="73"/>
        <v>0</v>
      </c>
      <c r="L118" s="269">
        <f t="shared" si="73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3"/>
        <v>0</v>
      </c>
      <c r="I119" s="269">
        <f t="shared" si="73"/>
        <v>0</v>
      </c>
      <c r="J119" s="269">
        <f t="shared" si="73"/>
        <v>0</v>
      </c>
      <c r="K119" s="269">
        <f t="shared" si="73"/>
        <v>0</v>
      </c>
      <c r="L119" s="269">
        <f t="shared" si="73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3"/>
        <v>0</v>
      </c>
      <c r="I120" s="269">
        <f t="shared" si="73"/>
        <v>0</v>
      </c>
      <c r="J120" s="269">
        <f t="shared" si="73"/>
        <v>0</v>
      </c>
      <c r="K120" s="269">
        <f t="shared" si="73"/>
        <v>0</v>
      </c>
      <c r="L120" s="269">
        <f t="shared" si="73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4">SUM(G116:G120)</f>
        <v>0</v>
      </c>
      <c r="H121" s="590">
        <f t="shared" si="74"/>
        <v>0</v>
      </c>
      <c r="I121" s="590">
        <f t="shared" ref="I121:J121" si="75">SUM(I116:I120)</f>
        <v>0</v>
      </c>
      <c r="J121" s="590">
        <f t="shared" si="75"/>
        <v>0</v>
      </c>
      <c r="K121" s="590">
        <f t="shared" ref="K121:L121" si="76">SUM(K116:K120)</f>
        <v>0</v>
      </c>
      <c r="L121" s="590">
        <f t="shared" si="76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7">G124</f>
        <v>0</v>
      </c>
      <c r="I124" s="269">
        <f t="shared" si="77"/>
        <v>0</v>
      </c>
      <c r="J124" s="269">
        <f t="shared" si="77"/>
        <v>0</v>
      </c>
      <c r="K124" s="269">
        <f t="shared" si="77"/>
        <v>0</v>
      </c>
      <c r="L124" s="269">
        <f t="shared" si="77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7"/>
        <v>0</v>
      </c>
      <c r="I125" s="269">
        <f t="shared" si="77"/>
        <v>0</v>
      </c>
      <c r="J125" s="269">
        <f t="shared" si="77"/>
        <v>0</v>
      </c>
      <c r="K125" s="269">
        <f t="shared" si="77"/>
        <v>0</v>
      </c>
      <c r="L125" s="269">
        <f t="shared" si="77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7"/>
        <v>0</v>
      </c>
      <c r="I126" s="269">
        <f t="shared" si="77"/>
        <v>0</v>
      </c>
      <c r="J126" s="269">
        <f t="shared" si="77"/>
        <v>0</v>
      </c>
      <c r="K126" s="269">
        <f t="shared" si="77"/>
        <v>0</v>
      </c>
      <c r="L126" s="269">
        <f t="shared" si="77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7"/>
        <v>0</v>
      </c>
      <c r="I127" s="269">
        <f t="shared" si="77"/>
        <v>0</v>
      </c>
      <c r="J127" s="269">
        <f t="shared" si="77"/>
        <v>0</v>
      </c>
      <c r="K127" s="269">
        <f t="shared" si="77"/>
        <v>0</v>
      </c>
      <c r="L127" s="269">
        <f t="shared" si="77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7"/>
        <v>0</v>
      </c>
      <c r="I128" s="269">
        <f t="shared" si="77"/>
        <v>0</v>
      </c>
      <c r="J128" s="269">
        <f t="shared" si="77"/>
        <v>0</v>
      </c>
      <c r="K128" s="269">
        <f t="shared" si="77"/>
        <v>0</v>
      </c>
      <c r="L128" s="269">
        <f t="shared" si="77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" si="78">SUM(G124:G128)</f>
        <v>0</v>
      </c>
      <c r="H129" s="591">
        <f t="shared" ref="H129:I129" si="79">SUM(H124:H128)</f>
        <v>0</v>
      </c>
      <c r="I129" s="591">
        <f t="shared" si="79"/>
        <v>0</v>
      </c>
      <c r="J129" s="591">
        <f t="shared" ref="J129:K129" si="80">SUM(J124:J128)</f>
        <v>0</v>
      </c>
      <c r="K129" s="591">
        <f t="shared" si="80"/>
        <v>0</v>
      </c>
      <c r="L129" s="591">
        <f t="shared" ref="L129" si="81">SUM(L124:L128)</f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82">G131</f>
        <v>0</v>
      </c>
      <c r="I131" s="269">
        <f t="shared" si="82"/>
        <v>0</v>
      </c>
      <c r="J131" s="269">
        <f t="shared" si="82"/>
        <v>0</v>
      </c>
      <c r="K131" s="269">
        <f t="shared" si="82"/>
        <v>0</v>
      </c>
      <c r="L131" s="269">
        <f t="shared" si="82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82"/>
        <v>0</v>
      </c>
      <c r="I132" s="269">
        <f t="shared" si="82"/>
        <v>0</v>
      </c>
      <c r="J132" s="269">
        <f t="shared" si="82"/>
        <v>0</v>
      </c>
      <c r="K132" s="269">
        <f t="shared" si="82"/>
        <v>0</v>
      </c>
      <c r="L132" s="269">
        <f t="shared" si="82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82"/>
        <v>0</v>
      </c>
      <c r="I133" s="269">
        <f t="shared" si="82"/>
        <v>0</v>
      </c>
      <c r="J133" s="269">
        <f t="shared" si="82"/>
        <v>0</v>
      </c>
      <c r="K133" s="269">
        <f t="shared" si="82"/>
        <v>0</v>
      </c>
      <c r="L133" s="269">
        <f t="shared" si="82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82"/>
        <v>0</v>
      </c>
      <c r="I134" s="269">
        <f t="shared" si="82"/>
        <v>0</v>
      </c>
      <c r="J134" s="269">
        <f t="shared" si="82"/>
        <v>0</v>
      </c>
      <c r="K134" s="269">
        <f t="shared" si="82"/>
        <v>0</v>
      </c>
      <c r="L134" s="269">
        <f t="shared" si="82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82"/>
        <v>0</v>
      </c>
      <c r="I135" s="269">
        <f t="shared" si="82"/>
        <v>0</v>
      </c>
      <c r="J135" s="269">
        <f t="shared" si="82"/>
        <v>0</v>
      </c>
      <c r="K135" s="269">
        <f t="shared" si="82"/>
        <v>0</v>
      </c>
      <c r="L135" s="269">
        <f t="shared" si="82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" si="83">SUM(G131:G135)</f>
        <v>0</v>
      </c>
      <c r="H136" s="591">
        <f t="shared" ref="H136:I136" si="84">SUM(H131:H135)</f>
        <v>0</v>
      </c>
      <c r="I136" s="591">
        <f t="shared" si="84"/>
        <v>0</v>
      </c>
      <c r="J136" s="591">
        <f t="shared" ref="J136:K136" si="85">SUM(J131:J135)</f>
        <v>0</v>
      </c>
      <c r="K136" s="591">
        <f t="shared" si="85"/>
        <v>0</v>
      </c>
      <c r="L136" s="591">
        <f t="shared" ref="L136" si="86">SUM(L131:L135)</f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" si="87">G129-G136</f>
        <v>0</v>
      </c>
      <c r="H138" s="588">
        <f t="shared" ref="H138:I138" si="88">H129-H136</f>
        <v>0</v>
      </c>
      <c r="I138" s="588">
        <f t="shared" si="88"/>
        <v>0</v>
      </c>
      <c r="J138" s="588">
        <f t="shared" ref="J138:K138" si="89">J129-J136</f>
        <v>0</v>
      </c>
      <c r="K138" s="588">
        <f t="shared" si="89"/>
        <v>0</v>
      </c>
      <c r="L138" s="588">
        <f t="shared" ref="L138" si="90">L129-L136</f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91">G102+G109+G114+G121-G138</f>
        <v>0</v>
      </c>
      <c r="H140" s="592">
        <f t="shared" si="91"/>
        <v>0</v>
      </c>
      <c r="I140" s="592">
        <f t="shared" si="91"/>
        <v>0</v>
      </c>
      <c r="J140" s="592">
        <f t="shared" si="91"/>
        <v>0</v>
      </c>
      <c r="K140" s="592">
        <f t="shared" si="91"/>
        <v>0</v>
      </c>
      <c r="L140" s="592">
        <f t="shared" ref="L140" si="92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93">7/12*(G140-G114)+5/12*(H140-H114)+H114</f>
        <v>0</v>
      </c>
      <c r="I141" s="616">
        <f t="shared" si="93"/>
        <v>0</v>
      </c>
      <c r="J141" s="616">
        <f t="shared" si="93"/>
        <v>0</v>
      </c>
      <c r="K141" s="616">
        <f t="shared" si="93"/>
        <v>0</v>
      </c>
      <c r="L141" s="616">
        <f t="shared" si="93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94">G146</f>
        <v>0</v>
      </c>
      <c r="I146" s="269">
        <f t="shared" si="94"/>
        <v>0</v>
      </c>
      <c r="J146" s="269">
        <f t="shared" si="94"/>
        <v>0</v>
      </c>
      <c r="K146" s="269">
        <f t="shared" si="94"/>
        <v>0</v>
      </c>
      <c r="L146" s="269">
        <f t="shared" si="94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95">G147</f>
        <v>0</v>
      </c>
      <c r="I147" s="269">
        <f t="shared" si="95"/>
        <v>0</v>
      </c>
      <c r="J147" s="269">
        <f t="shared" si="95"/>
        <v>0</v>
      </c>
      <c r="K147" s="269">
        <f t="shared" si="95"/>
        <v>0</v>
      </c>
      <c r="L147" s="269">
        <f t="shared" si="95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95"/>
        <v>0</v>
      </c>
      <c r="I148" s="269">
        <f t="shared" si="95"/>
        <v>0</v>
      </c>
      <c r="J148" s="269">
        <f t="shared" si="95"/>
        <v>0</v>
      </c>
      <c r="K148" s="269">
        <f t="shared" si="95"/>
        <v>0</v>
      </c>
      <c r="L148" s="269">
        <f t="shared" si="95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94"/>
        <v>0</v>
      </c>
      <c r="I149" s="269">
        <f t="shared" si="94"/>
        <v>0</v>
      </c>
      <c r="J149" s="269">
        <f t="shared" si="94"/>
        <v>0</v>
      </c>
      <c r="K149" s="269">
        <f t="shared" si="94"/>
        <v>0</v>
      </c>
      <c r="L149" s="269">
        <f t="shared" si="94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94"/>
        <v>0</v>
      </c>
      <c r="I150" s="269">
        <f t="shared" si="94"/>
        <v>0</v>
      </c>
      <c r="J150" s="269">
        <f t="shared" si="94"/>
        <v>0</v>
      </c>
      <c r="K150" s="269">
        <f t="shared" si="94"/>
        <v>0</v>
      </c>
      <c r="L150" s="269">
        <f t="shared" si="94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6">SUM(G146:G150)</f>
        <v>0</v>
      </c>
      <c r="H152" s="593">
        <f t="shared" ref="H152:I152" si="97">SUM(H146:H150)</f>
        <v>0</v>
      </c>
      <c r="I152" s="593">
        <f t="shared" si="97"/>
        <v>0</v>
      </c>
      <c r="J152" s="593">
        <f t="shared" ref="J152:K152" si="98">SUM(J146:J150)</f>
        <v>0</v>
      </c>
      <c r="K152" s="593">
        <f t="shared" si="98"/>
        <v>0</v>
      </c>
      <c r="L152" s="593">
        <f t="shared" ref="L152" si="99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100">7/12*G152+5/12*H152</f>
        <v>0</v>
      </c>
      <c r="I153" s="616">
        <f t="shared" si="100"/>
        <v>0</v>
      </c>
      <c r="J153" s="616">
        <f t="shared" si="100"/>
        <v>0</v>
      </c>
      <c r="K153" s="616">
        <f t="shared" si="100"/>
        <v>0</v>
      </c>
      <c r="L153" s="616">
        <f t="shared" si="100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101">G158</f>
        <v>0</v>
      </c>
      <c r="I158" s="269">
        <f t="shared" si="101"/>
        <v>0</v>
      </c>
      <c r="J158" s="269">
        <f t="shared" si="101"/>
        <v>0</v>
      </c>
      <c r="K158" s="269">
        <f t="shared" si="101"/>
        <v>0</v>
      </c>
      <c r="L158" s="269">
        <f t="shared" si="101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102">G159</f>
        <v>0</v>
      </c>
      <c r="I159" s="269">
        <f t="shared" si="102"/>
        <v>0</v>
      </c>
      <c r="J159" s="269">
        <f t="shared" si="102"/>
        <v>0</v>
      </c>
      <c r="K159" s="269">
        <f t="shared" si="102"/>
        <v>0</v>
      </c>
      <c r="L159" s="269">
        <f t="shared" si="102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102"/>
        <v>0</v>
      </c>
      <c r="I160" s="269">
        <f t="shared" si="102"/>
        <v>0</v>
      </c>
      <c r="J160" s="269">
        <f t="shared" si="102"/>
        <v>0</v>
      </c>
      <c r="K160" s="269">
        <f t="shared" si="102"/>
        <v>0</v>
      </c>
      <c r="L160" s="269">
        <f t="shared" si="102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101"/>
        <v>0</v>
      </c>
      <c r="I161" s="269">
        <f t="shared" si="101"/>
        <v>0</v>
      </c>
      <c r="J161" s="269">
        <f t="shared" si="101"/>
        <v>0</v>
      </c>
      <c r="K161" s="269">
        <f t="shared" si="101"/>
        <v>0</v>
      </c>
      <c r="L161" s="269">
        <f t="shared" si="101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101"/>
        <v>0</v>
      </c>
      <c r="I162" s="269">
        <f t="shared" si="101"/>
        <v>0</v>
      </c>
      <c r="J162" s="269">
        <f t="shared" si="101"/>
        <v>0</v>
      </c>
      <c r="K162" s="269">
        <f t="shared" si="101"/>
        <v>0</v>
      </c>
      <c r="L162" s="269">
        <f t="shared" si="101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103">SUM(G158:G162)</f>
        <v>0</v>
      </c>
      <c r="H164" s="593">
        <f t="shared" ref="H164:I164" si="104">SUM(H158:H162)</f>
        <v>0</v>
      </c>
      <c r="I164" s="593">
        <f t="shared" si="104"/>
        <v>0</v>
      </c>
      <c r="J164" s="593">
        <f t="shared" ref="J164:K164" si="105">SUM(J158:J162)</f>
        <v>0</v>
      </c>
      <c r="K164" s="593">
        <f t="shared" si="105"/>
        <v>0</v>
      </c>
      <c r="L164" s="593">
        <f t="shared" ref="L164" si="106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7">7/12*G164+5/12*H164</f>
        <v>0</v>
      </c>
      <c r="I165" s="616">
        <f t="shared" si="107"/>
        <v>0</v>
      </c>
      <c r="J165" s="616">
        <f t="shared" si="107"/>
        <v>0</v>
      </c>
      <c r="K165" s="616">
        <f t="shared" si="107"/>
        <v>0</v>
      </c>
      <c r="L165" s="616">
        <f t="shared" si="107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8">G86</f>
        <v>2014/15</v>
      </c>
      <c r="H170" s="664" t="str">
        <f t="shared" si="108"/>
        <v>2015/16</v>
      </c>
      <c r="I170" s="664" t="str">
        <f t="shared" si="108"/>
        <v>2016/17</v>
      </c>
      <c r="J170" s="664" t="str">
        <f t="shared" si="108"/>
        <v>2017/18</v>
      </c>
      <c r="K170" s="664" t="str">
        <f t="shared" si="108"/>
        <v>2018/19</v>
      </c>
      <c r="L170" s="664" t="str">
        <f t="shared" ref="L170" si="109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10">G9</f>
        <v>2014</v>
      </c>
      <c r="H171" s="664">
        <f t="shared" si="110"/>
        <v>2015</v>
      </c>
      <c r="I171" s="664">
        <f t="shared" si="110"/>
        <v>2016</v>
      </c>
      <c r="J171" s="664">
        <f t="shared" si="110"/>
        <v>2017</v>
      </c>
      <c r="K171" s="664">
        <f t="shared" si="110"/>
        <v>2018</v>
      </c>
      <c r="L171" s="664">
        <f t="shared" ref="L171" si="111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12">G177</f>
        <v>0</v>
      </c>
      <c r="I177" s="269">
        <f t="shared" si="112"/>
        <v>0</v>
      </c>
      <c r="J177" s="269">
        <f t="shared" si="112"/>
        <v>0</v>
      </c>
      <c r="K177" s="269">
        <f t="shared" si="112"/>
        <v>0</v>
      </c>
      <c r="L177" s="269">
        <f t="shared" si="112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12"/>
        <v>0</v>
      </c>
      <c r="I178" s="269">
        <f t="shared" si="112"/>
        <v>0</v>
      </c>
      <c r="J178" s="269">
        <f t="shared" si="112"/>
        <v>0</v>
      </c>
      <c r="K178" s="269">
        <f t="shared" si="112"/>
        <v>0</v>
      </c>
      <c r="L178" s="269">
        <f t="shared" si="112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12"/>
        <v>0</v>
      </c>
      <c r="I179" s="269">
        <f t="shared" si="112"/>
        <v>0</v>
      </c>
      <c r="J179" s="269">
        <f t="shared" si="112"/>
        <v>0</v>
      </c>
      <c r="K179" s="269">
        <f t="shared" si="112"/>
        <v>0</v>
      </c>
      <c r="L179" s="269">
        <f t="shared" si="112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13">SUM(G177:G179)</f>
        <v>0</v>
      </c>
      <c r="H180" s="594">
        <f t="shared" ref="H180:I180" si="114">SUM(H177:H179)</f>
        <v>0</v>
      </c>
      <c r="I180" s="594">
        <f t="shared" si="114"/>
        <v>0</v>
      </c>
      <c r="J180" s="594">
        <f t="shared" ref="J180:K180" si="115">SUM(J177:J179)</f>
        <v>0</v>
      </c>
      <c r="K180" s="594">
        <f t="shared" si="115"/>
        <v>0</v>
      </c>
      <c r="L180" s="594">
        <f t="shared" ref="L180" si="116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7">G182</f>
        <v>0</v>
      </c>
      <c r="I182" s="269">
        <f t="shared" si="117"/>
        <v>0</v>
      </c>
      <c r="J182" s="269">
        <f t="shared" si="117"/>
        <v>0</v>
      </c>
      <c r="K182" s="269">
        <f t="shared" si="117"/>
        <v>0</v>
      </c>
      <c r="L182" s="269">
        <f t="shared" si="117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7"/>
        <v>0</v>
      </c>
      <c r="I183" s="269">
        <f t="shared" si="117"/>
        <v>0</v>
      </c>
      <c r="J183" s="269">
        <f t="shared" si="117"/>
        <v>0</v>
      </c>
      <c r="K183" s="269">
        <f t="shared" si="117"/>
        <v>0</v>
      </c>
      <c r="L183" s="269">
        <f t="shared" si="117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7"/>
        <v>0</v>
      </c>
      <c r="I184" s="269">
        <f t="shared" si="117"/>
        <v>0</v>
      </c>
      <c r="J184" s="269">
        <f t="shared" si="117"/>
        <v>0</v>
      </c>
      <c r="K184" s="269">
        <f t="shared" si="117"/>
        <v>0</v>
      </c>
      <c r="L184" s="269">
        <f t="shared" si="117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7"/>
        <v>0</v>
      </c>
      <c r="I185" s="269">
        <f t="shared" si="117"/>
        <v>0</v>
      </c>
      <c r="J185" s="269">
        <f t="shared" si="117"/>
        <v>0</v>
      </c>
      <c r="K185" s="269">
        <f t="shared" si="117"/>
        <v>0</v>
      </c>
      <c r="L185" s="269">
        <f t="shared" si="117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7"/>
        <v>0</v>
      </c>
      <c r="I186" s="269">
        <f t="shared" si="117"/>
        <v>0</v>
      </c>
      <c r="J186" s="269">
        <f t="shared" si="117"/>
        <v>0</v>
      </c>
      <c r="K186" s="269">
        <f t="shared" si="117"/>
        <v>0</v>
      </c>
      <c r="L186" s="269">
        <f t="shared" si="117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8">SUM(G182:G186)</f>
        <v>0</v>
      </c>
      <c r="H187" s="594">
        <f t="shared" ref="H187:I187" si="119">SUM(H182:H186)</f>
        <v>0</v>
      </c>
      <c r="I187" s="594">
        <f t="shared" si="119"/>
        <v>0</v>
      </c>
      <c r="J187" s="594">
        <f t="shared" ref="J187:K187" si="120">SUM(J182:J186)</f>
        <v>0</v>
      </c>
      <c r="K187" s="594">
        <f t="shared" si="120"/>
        <v>0</v>
      </c>
      <c r="L187" s="594">
        <f t="shared" ref="L187" si="121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" si="122">G180+G187</f>
        <v>0</v>
      </c>
      <c r="H189" s="593">
        <f t="shared" ref="H189:I189" si="123">H180+H187</f>
        <v>0</v>
      </c>
      <c r="I189" s="593">
        <f t="shared" si="123"/>
        <v>0</v>
      </c>
      <c r="J189" s="593">
        <f t="shared" ref="J189:K189" si="124">J180+J187</f>
        <v>0</v>
      </c>
      <c r="K189" s="593">
        <f t="shared" si="124"/>
        <v>0</v>
      </c>
      <c r="L189" s="593">
        <f t="shared" ref="L189" si="125">L180+L187</f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26">7/12*G189+5/12*H189</f>
        <v>0</v>
      </c>
      <c r="I190" s="353">
        <f t="shared" ref="I190" si="127">7/12*H189+5/12*I189</f>
        <v>0</v>
      </c>
      <c r="J190" s="353">
        <f t="shared" ref="J190:L190" si="128">7/12*I189+5/12*J189</f>
        <v>0</v>
      </c>
      <c r="K190" s="353">
        <f t="shared" si="128"/>
        <v>0</v>
      </c>
      <c r="L190" s="353">
        <f t="shared" si="128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9">G195</f>
        <v>0</v>
      </c>
      <c r="I195" s="269">
        <f t="shared" si="129"/>
        <v>0</v>
      </c>
      <c r="J195" s="269">
        <f t="shared" si="129"/>
        <v>0</v>
      </c>
      <c r="K195" s="269">
        <f t="shared" si="129"/>
        <v>0</v>
      </c>
      <c r="L195" s="269">
        <f t="shared" si="129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9"/>
        <v>0</v>
      </c>
      <c r="I196" s="269">
        <f t="shared" si="129"/>
        <v>0</v>
      </c>
      <c r="J196" s="269">
        <f t="shared" si="129"/>
        <v>0</v>
      </c>
      <c r="K196" s="269">
        <f t="shared" si="129"/>
        <v>0</v>
      </c>
      <c r="L196" s="269">
        <f t="shared" si="129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9"/>
        <v>0</v>
      </c>
      <c r="I197" s="269">
        <f t="shared" si="129"/>
        <v>0</v>
      </c>
      <c r="J197" s="269">
        <f t="shared" si="129"/>
        <v>0</v>
      </c>
      <c r="K197" s="269">
        <f t="shared" si="129"/>
        <v>0</v>
      </c>
      <c r="L197" s="269">
        <f t="shared" si="129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9"/>
        <v>0</v>
      </c>
      <c r="I198" s="269">
        <f t="shared" si="129"/>
        <v>0</v>
      </c>
      <c r="J198" s="269">
        <f t="shared" si="129"/>
        <v>0</v>
      </c>
      <c r="K198" s="269">
        <f t="shared" si="129"/>
        <v>0</v>
      </c>
      <c r="L198" s="269">
        <f t="shared" si="129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30">SUM(G195:G198)</f>
        <v>0</v>
      </c>
      <c r="H200" s="595">
        <f t="shared" ref="H200:I200" si="131">SUM(H195:H198)</f>
        <v>0</v>
      </c>
      <c r="I200" s="595">
        <f t="shared" si="131"/>
        <v>0</v>
      </c>
      <c r="J200" s="595">
        <f t="shared" ref="J200:K200" si="132">SUM(J195:J198)</f>
        <v>0</v>
      </c>
      <c r="K200" s="595">
        <f t="shared" si="132"/>
        <v>0</v>
      </c>
      <c r="L200" s="595">
        <f t="shared" ref="L200" si="133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34">G206</f>
        <v>0</v>
      </c>
      <c r="I206" s="269">
        <f t="shared" si="134"/>
        <v>0</v>
      </c>
      <c r="J206" s="269">
        <f t="shared" si="134"/>
        <v>0</v>
      </c>
      <c r="K206" s="269">
        <f t="shared" si="134"/>
        <v>0</v>
      </c>
      <c r="L206" s="269">
        <f t="shared" si="134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34"/>
        <v>0</v>
      </c>
      <c r="I207" s="269">
        <f t="shared" si="134"/>
        <v>0</v>
      </c>
      <c r="J207" s="269">
        <f t="shared" si="134"/>
        <v>0</v>
      </c>
      <c r="K207" s="269">
        <f t="shared" si="134"/>
        <v>0</v>
      </c>
      <c r="L207" s="269">
        <f t="shared" si="134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ref="H208:L210" si="135">G208</f>
        <v>0</v>
      </c>
      <c r="I208" s="269">
        <f t="shared" si="135"/>
        <v>0</v>
      </c>
      <c r="J208" s="269">
        <f t="shared" si="135"/>
        <v>0</v>
      </c>
      <c r="K208" s="269">
        <f t="shared" si="135"/>
        <v>0</v>
      </c>
      <c r="L208" s="269">
        <f t="shared" si="135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35"/>
        <v>0</v>
      </c>
      <c r="I209" s="269">
        <f t="shared" si="135"/>
        <v>0</v>
      </c>
      <c r="J209" s="269">
        <f t="shared" si="135"/>
        <v>0</v>
      </c>
      <c r="K209" s="269">
        <f t="shared" si="135"/>
        <v>0</v>
      </c>
      <c r="L209" s="269">
        <f t="shared" si="135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35"/>
        <v>0</v>
      </c>
      <c r="I210" s="269">
        <f t="shared" si="135"/>
        <v>0</v>
      </c>
      <c r="J210" s="269">
        <f t="shared" si="135"/>
        <v>0</v>
      </c>
      <c r="K210" s="269">
        <f t="shared" si="135"/>
        <v>0</v>
      </c>
      <c r="L210" s="269">
        <f t="shared" si="135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ref="H211:L212" si="136">G211</f>
        <v>0</v>
      </c>
      <c r="I211" s="269">
        <f t="shared" si="136"/>
        <v>0</v>
      </c>
      <c r="J211" s="269">
        <f t="shared" si="136"/>
        <v>0</v>
      </c>
      <c r="K211" s="269">
        <f t="shared" si="136"/>
        <v>0</v>
      </c>
      <c r="L211" s="269">
        <f t="shared" si="136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36"/>
        <v>0</v>
      </c>
      <c r="I212" s="269">
        <f t="shared" si="136"/>
        <v>0</v>
      </c>
      <c r="J212" s="269">
        <f t="shared" si="136"/>
        <v>0</v>
      </c>
      <c r="K212" s="269">
        <f t="shared" si="136"/>
        <v>0</v>
      </c>
      <c r="L212" s="269">
        <f t="shared" si="136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34"/>
        <v>0</v>
      </c>
      <c r="I213" s="269">
        <f t="shared" si="134"/>
        <v>0</v>
      </c>
      <c r="J213" s="269">
        <f t="shared" si="134"/>
        <v>0</v>
      </c>
      <c r="K213" s="269">
        <f t="shared" si="134"/>
        <v>0</v>
      </c>
      <c r="L213" s="269">
        <f t="shared" si="134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34"/>
        <v>0</v>
      </c>
      <c r="I214" s="269">
        <f t="shared" si="134"/>
        <v>0</v>
      </c>
      <c r="J214" s="269">
        <f t="shared" si="134"/>
        <v>0</v>
      </c>
      <c r="K214" s="269">
        <f t="shared" si="134"/>
        <v>0</v>
      </c>
      <c r="L214" s="269">
        <f t="shared" si="134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34"/>
        <v>0</v>
      </c>
      <c r="I215" s="269">
        <f t="shared" si="134"/>
        <v>0</v>
      </c>
      <c r="J215" s="269">
        <f t="shared" si="134"/>
        <v>0</v>
      </c>
      <c r="K215" s="269">
        <f t="shared" si="134"/>
        <v>0</v>
      </c>
      <c r="L215" s="269">
        <f t="shared" si="134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" si="137">SUM(G206:G215)</f>
        <v>0</v>
      </c>
      <c r="H217" s="595">
        <f t="shared" ref="H217:I217" si="138">SUM(H206:H215)</f>
        <v>0</v>
      </c>
      <c r="I217" s="595">
        <f t="shared" si="138"/>
        <v>0</v>
      </c>
      <c r="J217" s="595">
        <f t="shared" ref="J217:K217" si="139">SUM(J206:J215)</f>
        <v>0</v>
      </c>
      <c r="K217" s="595">
        <f t="shared" si="139"/>
        <v>0</v>
      </c>
      <c r="L217" s="595">
        <f t="shared" ref="L217" si="140">SUM(L206:L215)</f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41">G223</f>
        <v>0</v>
      </c>
      <c r="I223" s="269">
        <f t="shared" si="141"/>
        <v>0</v>
      </c>
      <c r="J223" s="269">
        <f t="shared" si="141"/>
        <v>0</v>
      </c>
      <c r="K223" s="269">
        <f t="shared" si="141"/>
        <v>0</v>
      </c>
      <c r="L223" s="269">
        <f t="shared" si="14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ref="H224:L225" si="142">G224</f>
        <v>0</v>
      </c>
      <c r="I224" s="269">
        <f t="shared" si="142"/>
        <v>0</v>
      </c>
      <c r="J224" s="269">
        <f t="shared" si="142"/>
        <v>0</v>
      </c>
      <c r="K224" s="269">
        <f t="shared" si="142"/>
        <v>0</v>
      </c>
      <c r="L224" s="269">
        <f t="shared" si="142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42"/>
        <v>0</v>
      </c>
      <c r="I225" s="269">
        <f t="shared" si="142"/>
        <v>0</v>
      </c>
      <c r="J225" s="269">
        <f t="shared" si="142"/>
        <v>0</v>
      </c>
      <c r="K225" s="269">
        <f t="shared" si="142"/>
        <v>0</v>
      </c>
      <c r="L225" s="269">
        <f t="shared" si="142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41"/>
        <v>0</v>
      </c>
      <c r="I226" s="269">
        <f t="shared" si="141"/>
        <v>0</v>
      </c>
      <c r="J226" s="269">
        <f t="shared" si="141"/>
        <v>0</v>
      </c>
      <c r="K226" s="269">
        <f t="shared" si="141"/>
        <v>0</v>
      </c>
      <c r="L226" s="269">
        <f t="shared" si="14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41"/>
        <v>0</v>
      </c>
      <c r="I227" s="269">
        <f t="shared" si="141"/>
        <v>0</v>
      </c>
      <c r="J227" s="269">
        <f t="shared" si="141"/>
        <v>0</v>
      </c>
      <c r="K227" s="269">
        <f t="shared" si="141"/>
        <v>0</v>
      </c>
      <c r="L227" s="269">
        <f t="shared" si="14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41"/>
        <v>0</v>
      </c>
      <c r="I228" s="269">
        <f t="shared" si="141"/>
        <v>0</v>
      </c>
      <c r="J228" s="269">
        <f t="shared" si="141"/>
        <v>0</v>
      </c>
      <c r="K228" s="269">
        <f t="shared" si="141"/>
        <v>0</v>
      </c>
      <c r="L228" s="269">
        <f t="shared" si="14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" si="143">SUM(G223:G228)</f>
        <v>0</v>
      </c>
      <c r="H230" s="595">
        <f t="shared" ref="H230:I230" si="144">SUM(H223:H228)</f>
        <v>0</v>
      </c>
      <c r="I230" s="595">
        <f t="shared" si="144"/>
        <v>0</v>
      </c>
      <c r="J230" s="595">
        <f t="shared" ref="J230:K230" si="145">SUM(J223:J228)</f>
        <v>0</v>
      </c>
      <c r="K230" s="595">
        <f t="shared" si="145"/>
        <v>0</v>
      </c>
      <c r="L230" s="595">
        <f t="shared" ref="L230" si="146">SUM(L223:L228)</f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" si="147">G200+G217+G230</f>
        <v>0</v>
      </c>
      <c r="H234" s="593">
        <f t="shared" ref="H234:I234" si="148">H200+H217+H230</f>
        <v>0</v>
      </c>
      <c r="I234" s="593">
        <f t="shared" si="148"/>
        <v>0</v>
      </c>
      <c r="J234" s="593">
        <f t="shared" ref="J234:K234" si="149">J200+J217+J230</f>
        <v>0</v>
      </c>
      <c r="K234" s="593">
        <f t="shared" si="149"/>
        <v>0</v>
      </c>
      <c r="L234" s="593">
        <f t="shared" ref="L234" si="150">L200+L217+L230</f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51">G9</f>
        <v>2014</v>
      </c>
      <c r="H243" s="664">
        <f t="shared" si="151"/>
        <v>2015</v>
      </c>
      <c r="I243" s="664">
        <f t="shared" si="151"/>
        <v>2016</v>
      </c>
      <c r="J243" s="664">
        <f t="shared" si="151"/>
        <v>2017</v>
      </c>
      <c r="K243" s="664">
        <f t="shared" si="151"/>
        <v>2018</v>
      </c>
      <c r="L243" s="664">
        <f t="shared" ref="L243" si="152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53">H141</f>
        <v>0</v>
      </c>
      <c r="I249" s="519">
        <f t="shared" ref="I249:J249" si="154">I141</f>
        <v>0</v>
      </c>
      <c r="J249" s="519">
        <f t="shared" si="154"/>
        <v>0</v>
      </c>
      <c r="K249" s="519">
        <f t="shared" ref="K249:L249" si="155">K141</f>
        <v>0</v>
      </c>
      <c r="L249" s="519">
        <f t="shared" si="155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56">H153</f>
        <v>0</v>
      </c>
      <c r="I250" s="601">
        <f t="shared" ref="I250:J250" si="157">I153</f>
        <v>0</v>
      </c>
      <c r="J250" s="601">
        <f t="shared" si="157"/>
        <v>0</v>
      </c>
      <c r="K250" s="601">
        <f t="shared" ref="K250:L250" si="158">K153</f>
        <v>0</v>
      </c>
      <c r="L250" s="601">
        <f t="shared" si="158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59">H165</f>
        <v>0</v>
      </c>
      <c r="I251" s="601">
        <f t="shared" ref="I251:J251" si="160">I165</f>
        <v>0</v>
      </c>
      <c r="J251" s="601">
        <f t="shared" si="160"/>
        <v>0</v>
      </c>
      <c r="K251" s="601">
        <f t="shared" ref="K251:L251" si="161">K165</f>
        <v>0</v>
      </c>
      <c r="L251" s="601">
        <f t="shared" si="161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" si="162">SUM(G249:G251)</f>
        <v>0</v>
      </c>
      <c r="H252" s="523">
        <f t="shared" ref="H252:I252" si="163">SUM(H249:H251)</f>
        <v>0</v>
      </c>
      <c r="I252" s="523">
        <f t="shared" si="163"/>
        <v>0</v>
      </c>
      <c r="J252" s="523">
        <f t="shared" ref="J252:K252" si="164">SUM(J249:J251)</f>
        <v>0</v>
      </c>
      <c r="K252" s="523">
        <f t="shared" si="164"/>
        <v>0</v>
      </c>
      <c r="L252" s="523">
        <f t="shared" ref="L252" si="165">SUM(L249:L251)</f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66">H190</f>
        <v>0</v>
      </c>
      <c r="I254" s="519">
        <f t="shared" si="166"/>
        <v>0</v>
      </c>
      <c r="J254" s="519">
        <f t="shared" si="166"/>
        <v>0</v>
      </c>
      <c r="K254" s="519">
        <f t="shared" ref="K254:L254" si="167">K190</f>
        <v>0</v>
      </c>
      <c r="L254" s="519">
        <f t="shared" si="167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:I255" si="168">H200</f>
        <v>0</v>
      </c>
      <c r="I255" s="519">
        <f t="shared" si="168"/>
        <v>0</v>
      </c>
      <c r="J255" s="519">
        <f t="shared" ref="J255:K255" si="169">J200</f>
        <v>0</v>
      </c>
      <c r="K255" s="519">
        <f t="shared" si="169"/>
        <v>0</v>
      </c>
      <c r="L255" s="519">
        <f t="shared" ref="L255" si="170">L200</f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:I256" si="171">H217</f>
        <v>0</v>
      </c>
      <c r="I256" s="519">
        <f t="shared" si="171"/>
        <v>0</v>
      </c>
      <c r="J256" s="519">
        <f t="shared" ref="J256:K256" si="172">J217</f>
        <v>0</v>
      </c>
      <c r="K256" s="519">
        <f t="shared" si="172"/>
        <v>0</v>
      </c>
      <c r="L256" s="519">
        <f t="shared" ref="L256" si="173">L217</f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:I257" si="174">H230</f>
        <v>0</v>
      </c>
      <c r="I257" s="519">
        <f t="shared" si="174"/>
        <v>0</v>
      </c>
      <c r="J257" s="519">
        <f t="shared" ref="J257:K257" si="175">J230</f>
        <v>0</v>
      </c>
      <c r="K257" s="519">
        <f t="shared" si="175"/>
        <v>0</v>
      </c>
      <c r="L257" s="519">
        <f t="shared" ref="L257" si="176">L230</f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" si="177">SUM(G254:G257)</f>
        <v>0</v>
      </c>
      <c r="H258" s="523">
        <f t="shared" ref="H258:I258" si="178">SUM(H254:H257)</f>
        <v>0</v>
      </c>
      <c r="I258" s="523">
        <f t="shared" si="178"/>
        <v>0</v>
      </c>
      <c r="J258" s="523">
        <f t="shared" ref="J258:K258" si="179">SUM(J254:J257)</f>
        <v>0</v>
      </c>
      <c r="K258" s="523">
        <f t="shared" si="179"/>
        <v>0</v>
      </c>
      <c r="L258" s="523">
        <f t="shared" ref="L258" si="180">SUM(L254:L257)</f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" si="181">G252-G258</f>
        <v>0</v>
      </c>
      <c r="H260" s="523">
        <f t="shared" ref="H260:I260" si="182">H252-H258</f>
        <v>0</v>
      </c>
      <c r="I260" s="523">
        <f t="shared" si="182"/>
        <v>0</v>
      </c>
      <c r="J260" s="523">
        <f t="shared" ref="J260:K260" si="183">J252-J258</f>
        <v>0</v>
      </c>
      <c r="K260" s="523">
        <f t="shared" si="183"/>
        <v>0</v>
      </c>
      <c r="L260" s="523">
        <f t="shared" ref="L260" si="184">L252-L258</f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85">G266</f>
        <v>0</v>
      </c>
      <c r="I266" s="409">
        <f t="shared" si="185"/>
        <v>0</v>
      </c>
      <c r="J266" s="409">
        <f t="shared" si="185"/>
        <v>0</v>
      </c>
      <c r="K266" s="409">
        <f t="shared" si="185"/>
        <v>0</v>
      </c>
      <c r="L266" s="409">
        <f t="shared" si="185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85"/>
        <v>0</v>
      </c>
      <c r="I267" s="409">
        <f t="shared" si="185"/>
        <v>0</v>
      </c>
      <c r="J267" s="409">
        <f t="shared" si="185"/>
        <v>0</v>
      </c>
      <c r="K267" s="409">
        <f t="shared" si="185"/>
        <v>0</v>
      </c>
      <c r="L267" s="409">
        <f t="shared" si="185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86">G266-G267</f>
        <v>0</v>
      </c>
      <c r="H269" s="523">
        <f t="shared" si="186"/>
        <v>0</v>
      </c>
      <c r="I269" s="523">
        <f t="shared" si="186"/>
        <v>0</v>
      </c>
      <c r="J269" s="523">
        <f t="shared" si="186"/>
        <v>0</v>
      </c>
      <c r="K269" s="523">
        <f t="shared" si="186"/>
        <v>0</v>
      </c>
      <c r="L269" s="523">
        <f t="shared" ref="L269" si="187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88">G260+G269</f>
        <v>0</v>
      </c>
      <c r="H273" s="523">
        <f t="shared" si="188"/>
        <v>0</v>
      </c>
      <c r="I273" s="523">
        <f t="shared" si="188"/>
        <v>0</v>
      </c>
      <c r="J273" s="523">
        <f t="shared" si="188"/>
        <v>0</v>
      </c>
      <c r="K273" s="523">
        <f t="shared" si="188"/>
        <v>0</v>
      </c>
      <c r="L273" s="523">
        <f t="shared" ref="L273" si="189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90">G273/(G252+G266)</f>
        <v>#DIV/0!</v>
      </c>
      <c r="H274" s="662" t="e">
        <f t="shared" si="190"/>
        <v>#DIV/0!</v>
      </c>
      <c r="I274" s="662" t="e">
        <f t="shared" si="190"/>
        <v>#DIV/0!</v>
      </c>
      <c r="J274" s="662" t="e">
        <f t="shared" si="190"/>
        <v>#DIV/0!</v>
      </c>
      <c r="K274" s="662" t="e">
        <f t="shared" si="190"/>
        <v>#DIV/0!</v>
      </c>
      <c r="L274" s="662" t="e">
        <f t="shared" ref="L274" si="191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183:E183"/>
    <mergeCell ref="D184:E184"/>
    <mergeCell ref="D185:E185"/>
    <mergeCell ref="D186:E186"/>
    <mergeCell ref="D146:E146"/>
    <mergeCell ref="D149:E149"/>
    <mergeCell ref="D150:E150"/>
    <mergeCell ref="D158:E158"/>
    <mergeCell ref="D161:E161"/>
    <mergeCell ref="D162:E162"/>
    <mergeCell ref="D182:E182"/>
    <mergeCell ref="D196:E196"/>
    <mergeCell ref="D195:E195"/>
    <mergeCell ref="D215:E215"/>
    <mergeCell ref="D197:E197"/>
    <mergeCell ref="D198:E198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133:E133"/>
    <mergeCell ref="D134:E134"/>
    <mergeCell ref="D135:E135"/>
    <mergeCell ref="D124:E124"/>
    <mergeCell ref="D125:E125"/>
    <mergeCell ref="D126:E126"/>
    <mergeCell ref="D127:E127"/>
    <mergeCell ref="D128:E128"/>
    <mergeCell ref="D119:E119"/>
    <mergeCell ref="D120:E120"/>
    <mergeCell ref="D118:E118"/>
    <mergeCell ref="D131:E131"/>
    <mergeCell ref="D132:E132"/>
  </mergeCells>
  <phoneticPr fontId="0" type="noConversion"/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2"/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" si="30">SUM(G47:G48)</f>
        <v>0</v>
      </c>
      <c r="H52" s="517">
        <f t="shared" ref="H52:I52" si="31">SUM(H47:H48)</f>
        <v>0</v>
      </c>
      <c r="I52" s="517">
        <f t="shared" si="31"/>
        <v>0</v>
      </c>
      <c r="J52" s="517">
        <f t="shared" ref="J52:K52" si="32">SUM(J47:J48)</f>
        <v>0</v>
      </c>
      <c r="K52" s="517">
        <f t="shared" si="32"/>
        <v>0</v>
      </c>
      <c r="L52" s="517">
        <f t="shared" ref="L52" si="33">SUM(L47:L48)</f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4">G55</f>
        <v>0</v>
      </c>
      <c r="I55" s="316">
        <f t="shared" si="34"/>
        <v>0</v>
      </c>
      <c r="J55" s="316">
        <f t="shared" si="34"/>
        <v>0</v>
      </c>
      <c r="K55" s="316">
        <f t="shared" si="34"/>
        <v>0</v>
      </c>
      <c r="L55" s="316">
        <f t="shared" si="34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4"/>
        <v>0</v>
      </c>
      <c r="I56" s="316">
        <f t="shared" si="34"/>
        <v>0</v>
      </c>
      <c r="J56" s="316">
        <f t="shared" si="34"/>
        <v>0</v>
      </c>
      <c r="K56" s="316">
        <f t="shared" si="34"/>
        <v>0</v>
      </c>
      <c r="L56" s="316">
        <f t="shared" si="34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5">G55+G56</f>
        <v>0</v>
      </c>
      <c r="H57" s="516">
        <f t="shared" si="35"/>
        <v>0</v>
      </c>
      <c r="I57" s="516">
        <f t="shared" si="35"/>
        <v>0</v>
      </c>
      <c r="J57" s="516">
        <f t="shared" si="35"/>
        <v>0</v>
      </c>
      <c r="K57" s="516">
        <f t="shared" si="35"/>
        <v>0</v>
      </c>
      <c r="L57" s="516">
        <f t="shared" si="35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6">G58</f>
        <v>0</v>
      </c>
      <c r="I58" s="316">
        <f t="shared" si="36"/>
        <v>0</v>
      </c>
      <c r="J58" s="316">
        <f t="shared" si="36"/>
        <v>0</v>
      </c>
      <c r="K58" s="316">
        <f t="shared" si="36"/>
        <v>0</v>
      </c>
      <c r="L58" s="316">
        <f t="shared" si="36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6"/>
        <v>0</v>
      </c>
      <c r="I59" s="316">
        <f t="shared" si="36"/>
        <v>0</v>
      </c>
      <c r="J59" s="316">
        <f t="shared" si="36"/>
        <v>0</v>
      </c>
      <c r="K59" s="316">
        <f t="shared" si="36"/>
        <v>0</v>
      </c>
      <c r="L59" s="316">
        <f t="shared" si="36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7">($E$27*G58)+($E$28*G59)</f>
        <v>0</v>
      </c>
      <c r="H60" s="596">
        <f t="shared" si="37"/>
        <v>0</v>
      </c>
      <c r="I60" s="596">
        <f t="shared" si="37"/>
        <v>0</v>
      </c>
      <c r="J60" s="596">
        <f t="shared" si="37"/>
        <v>0</v>
      </c>
      <c r="K60" s="596">
        <f t="shared" si="37"/>
        <v>0</v>
      </c>
      <c r="L60" s="596">
        <f t="shared" ref="L60" si="38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9">ROUND(IF(G64&lt;(G57*0.8),G64,(0.8*G57)),0)</f>
        <v>0</v>
      </c>
      <c r="H61" s="517">
        <f t="shared" si="39"/>
        <v>0</v>
      </c>
      <c r="I61" s="517">
        <f>ROUND(IF(I64&lt;(I57*0.8),I64,(0.8*I57)),0)</f>
        <v>0</v>
      </c>
      <c r="J61" s="517">
        <f t="shared" si="39"/>
        <v>0</v>
      </c>
      <c r="K61" s="517">
        <f t="shared" si="39"/>
        <v>0</v>
      </c>
      <c r="L61" s="517">
        <f t="shared" ref="L61" si="40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1">+G62</f>
        <v>#REF!</v>
      </c>
      <c r="I62" s="315" t="e">
        <f t="shared" si="41"/>
        <v>#REF!</v>
      </c>
      <c r="J62" s="315" t="e">
        <f t="shared" si="41"/>
        <v>#REF!</v>
      </c>
      <c r="K62" s="315" t="e">
        <f t="shared" si="41"/>
        <v>#REF!</v>
      </c>
      <c r="L62" s="315" t="e">
        <f t="shared" si="41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" si="42">SUM(G58:G59)</f>
        <v>0</v>
      </c>
      <c r="H63" s="517">
        <f t="shared" ref="H63:I63" si="43">SUM(H58:H59)</f>
        <v>0</v>
      </c>
      <c r="I63" s="517">
        <f t="shared" si="43"/>
        <v>0</v>
      </c>
      <c r="J63" s="517">
        <f t="shared" ref="J63:K63" si="44">SUM(J58:J59)</f>
        <v>0</v>
      </c>
      <c r="K63" s="517">
        <f t="shared" si="44"/>
        <v>0</v>
      </c>
      <c r="L63" s="517">
        <f t="shared" ref="L63" si="45">SUM(L58:L59)</f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6">G9</f>
        <v>2014</v>
      </c>
      <c r="H67" s="668">
        <f t="shared" si="46"/>
        <v>2015</v>
      </c>
      <c r="I67" s="668">
        <f t="shared" si="46"/>
        <v>2016</v>
      </c>
      <c r="J67" s="668">
        <f t="shared" si="46"/>
        <v>2017</v>
      </c>
      <c r="K67" s="668">
        <f t="shared" si="46"/>
        <v>2018</v>
      </c>
      <c r="L67" s="668">
        <f t="shared" ref="L67" si="47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8">SUM(G71:G72)</f>
        <v>0</v>
      </c>
      <c r="H70" s="517">
        <f t="shared" si="48"/>
        <v>0</v>
      </c>
      <c r="I70" s="517">
        <f t="shared" si="48"/>
        <v>0</v>
      </c>
      <c r="J70" s="517">
        <f t="shared" si="48"/>
        <v>0</v>
      </c>
      <c r="K70" s="517">
        <f t="shared" si="48"/>
        <v>0</v>
      </c>
      <c r="L70" s="517">
        <f t="shared" ref="L70" si="49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50">LOOKUP(G69,groepenleerlingennu,vloeroppervlaknu)</f>
        <v>375</v>
      </c>
      <c r="H74" s="587">
        <f t="shared" si="50"/>
        <v>375</v>
      </c>
      <c r="I74" s="587">
        <f t="shared" si="50"/>
        <v>375</v>
      </c>
      <c r="J74" s="587">
        <f t="shared" si="50"/>
        <v>375</v>
      </c>
      <c r="K74" s="587">
        <f t="shared" si="50"/>
        <v>375</v>
      </c>
      <c r="L74" s="587">
        <f t="shared" ref="L74" si="51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2">SUM(G76:G77)</f>
        <v>0</v>
      </c>
      <c r="H75" s="517">
        <f t="shared" ref="H75:I75" si="53">SUM(H76:H77)</f>
        <v>0</v>
      </c>
      <c r="I75" s="517">
        <f t="shared" si="53"/>
        <v>0</v>
      </c>
      <c r="J75" s="517">
        <f t="shared" ref="J75:K75" si="54">SUM(J76:J77)</f>
        <v>0</v>
      </c>
      <c r="K75" s="517">
        <f t="shared" si="54"/>
        <v>0</v>
      </c>
      <c r="L75" s="517">
        <f t="shared" ref="L75" si="55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6">LOOKUP(G71,groepenleerlingennu,vloeroppervlaknu)</f>
        <v>0</v>
      </c>
      <c r="H76" s="598">
        <f t="shared" si="56"/>
        <v>0</v>
      </c>
      <c r="I76" s="598">
        <f t="shared" ref="I76:J76" si="57">LOOKUP(I71,groepenleerlingennu,vloeroppervlaknu)</f>
        <v>0</v>
      </c>
      <c r="J76" s="598">
        <f t="shared" si="57"/>
        <v>0</v>
      </c>
      <c r="K76" s="598">
        <f t="shared" ref="K76:L76" si="58">LOOKUP(K71,groepenleerlingennu,vloeroppervlaknu)</f>
        <v>0</v>
      </c>
      <c r="L76" s="598">
        <f t="shared" si="58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6"/>
        <v>0</v>
      </c>
      <c r="H77" s="598">
        <f t="shared" si="56"/>
        <v>0</v>
      </c>
      <c r="I77" s="598">
        <f t="shared" ref="I77:J77" si="59">LOOKUP(I72,groepenleerlingennu,vloeroppervlaknu)</f>
        <v>0</v>
      </c>
      <c r="J77" s="598">
        <f t="shared" si="59"/>
        <v>0</v>
      </c>
      <c r="K77" s="598">
        <f t="shared" ref="K77:L77" si="60">LOOKUP(K72,groepenleerlingennu,vloeroppervlaknu)</f>
        <v>0</v>
      </c>
      <c r="L77" s="598">
        <f t="shared" si="60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61">IF(G71=0,0,1)+IF(G72=0,0,1)</f>
        <v>0</v>
      </c>
      <c r="H79" s="110">
        <f t="shared" si="61"/>
        <v>0</v>
      </c>
      <c r="I79" s="110">
        <f t="shared" si="61"/>
        <v>0</v>
      </c>
      <c r="J79" s="110">
        <f t="shared" si="61"/>
        <v>0</v>
      </c>
      <c r="K79" s="110">
        <f t="shared" si="61"/>
        <v>0</v>
      </c>
      <c r="L79" s="110">
        <f t="shared" ref="L79" si="62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3">G8</f>
        <v>2014/15</v>
      </c>
      <c r="H86" s="664" t="str">
        <f t="shared" si="63"/>
        <v>2015/16</v>
      </c>
      <c r="I86" s="664" t="str">
        <f t="shared" si="63"/>
        <v>2016/17</v>
      </c>
      <c r="J86" s="664" t="str">
        <f t="shared" si="63"/>
        <v>2017/18</v>
      </c>
      <c r="K86" s="664" t="str">
        <f t="shared" si="63"/>
        <v>2018/19</v>
      </c>
      <c r="L86" s="664" t="str">
        <f t="shared" ref="L86" si="64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5">IF(G46=0,0,ROUND(0.75*(SUM(G99:G100)-G97),2))</f>
        <v>0</v>
      </c>
      <c r="H98" s="519">
        <f t="shared" si="65"/>
        <v>0</v>
      </c>
      <c r="I98" s="519">
        <f t="shared" si="65"/>
        <v>0</v>
      </c>
      <c r="J98" s="519">
        <f t="shared" si="65"/>
        <v>0</v>
      </c>
      <c r="K98" s="519">
        <f t="shared" si="65"/>
        <v>0</v>
      </c>
      <c r="L98" s="519">
        <f t="shared" ref="L98" si="66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7">SUM(G104:G108)</f>
        <v>0</v>
      </c>
      <c r="H109" s="588">
        <f t="shared" si="67"/>
        <v>0</v>
      </c>
      <c r="I109" s="588">
        <f t="shared" si="67"/>
        <v>0</v>
      </c>
      <c r="J109" s="588">
        <f t="shared" si="67"/>
        <v>0</v>
      </c>
      <c r="K109" s="588">
        <f t="shared" si="67"/>
        <v>0</v>
      </c>
      <c r="L109" s="588">
        <f t="shared" ref="L109" si="68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" si="69">G111+G112+G113</f>
        <v>0</v>
      </c>
      <c r="H114" s="589">
        <f t="shared" ref="H114:I114" si="70">H111+H112+H113</f>
        <v>0</v>
      </c>
      <c r="I114" s="589">
        <f t="shared" si="70"/>
        <v>0</v>
      </c>
      <c r="J114" s="589">
        <f t="shared" ref="J114:K114" si="71">J111+J112+J113</f>
        <v>0</v>
      </c>
      <c r="K114" s="589">
        <f t="shared" si="71"/>
        <v>0</v>
      </c>
      <c r="L114" s="589">
        <f t="shared" ref="L114" si="72">L111+L112+L113</f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3">G118</f>
        <v>0</v>
      </c>
      <c r="I118" s="269">
        <f t="shared" si="73"/>
        <v>0</v>
      </c>
      <c r="J118" s="269">
        <f t="shared" si="73"/>
        <v>0</v>
      </c>
      <c r="K118" s="269">
        <f t="shared" si="73"/>
        <v>0</v>
      </c>
      <c r="L118" s="269">
        <f t="shared" si="73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3"/>
        <v>0</v>
      </c>
      <c r="I119" s="269">
        <f t="shared" si="73"/>
        <v>0</v>
      </c>
      <c r="J119" s="269">
        <f t="shared" si="73"/>
        <v>0</v>
      </c>
      <c r="K119" s="269">
        <f t="shared" si="73"/>
        <v>0</v>
      </c>
      <c r="L119" s="269">
        <f t="shared" si="73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3"/>
        <v>0</v>
      </c>
      <c r="I120" s="269">
        <f t="shared" si="73"/>
        <v>0</v>
      </c>
      <c r="J120" s="269">
        <f t="shared" si="73"/>
        <v>0</v>
      </c>
      <c r="K120" s="269">
        <f t="shared" si="73"/>
        <v>0</v>
      </c>
      <c r="L120" s="269">
        <f t="shared" si="73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4">SUM(G116:G120)</f>
        <v>0</v>
      </c>
      <c r="H121" s="590">
        <f t="shared" si="74"/>
        <v>0</v>
      </c>
      <c r="I121" s="590">
        <f t="shared" ref="I121:J121" si="75">SUM(I116:I120)</f>
        <v>0</v>
      </c>
      <c r="J121" s="590">
        <f t="shared" si="75"/>
        <v>0</v>
      </c>
      <c r="K121" s="590">
        <f t="shared" ref="K121:L121" si="76">SUM(K116:K120)</f>
        <v>0</v>
      </c>
      <c r="L121" s="590">
        <f t="shared" si="76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7">G124</f>
        <v>0</v>
      </c>
      <c r="I124" s="269">
        <f t="shared" si="77"/>
        <v>0</v>
      </c>
      <c r="J124" s="269">
        <f t="shared" si="77"/>
        <v>0</v>
      </c>
      <c r="K124" s="269">
        <f t="shared" si="77"/>
        <v>0</v>
      </c>
      <c r="L124" s="269">
        <f t="shared" si="77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7"/>
        <v>0</v>
      </c>
      <c r="I125" s="269">
        <f t="shared" si="77"/>
        <v>0</v>
      </c>
      <c r="J125" s="269">
        <f t="shared" si="77"/>
        <v>0</v>
      </c>
      <c r="K125" s="269">
        <f t="shared" si="77"/>
        <v>0</v>
      </c>
      <c r="L125" s="269">
        <f t="shared" si="77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7"/>
        <v>0</v>
      </c>
      <c r="I126" s="269">
        <f t="shared" si="77"/>
        <v>0</v>
      </c>
      <c r="J126" s="269">
        <f t="shared" si="77"/>
        <v>0</v>
      </c>
      <c r="K126" s="269">
        <f t="shared" si="77"/>
        <v>0</v>
      </c>
      <c r="L126" s="269">
        <f t="shared" si="77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7"/>
        <v>0</v>
      </c>
      <c r="I127" s="269">
        <f t="shared" si="77"/>
        <v>0</v>
      </c>
      <c r="J127" s="269">
        <f t="shared" si="77"/>
        <v>0</v>
      </c>
      <c r="K127" s="269">
        <f t="shared" si="77"/>
        <v>0</v>
      </c>
      <c r="L127" s="269">
        <f t="shared" si="77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7"/>
        <v>0</v>
      </c>
      <c r="I128" s="269">
        <f t="shared" si="77"/>
        <v>0</v>
      </c>
      <c r="J128" s="269">
        <f t="shared" si="77"/>
        <v>0</v>
      </c>
      <c r="K128" s="269">
        <f t="shared" si="77"/>
        <v>0</v>
      </c>
      <c r="L128" s="269">
        <f t="shared" si="77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" si="78">SUM(G124:G128)</f>
        <v>0</v>
      </c>
      <c r="H129" s="591">
        <f t="shared" ref="H129:I129" si="79">SUM(H124:H128)</f>
        <v>0</v>
      </c>
      <c r="I129" s="591">
        <f t="shared" si="79"/>
        <v>0</v>
      </c>
      <c r="J129" s="591">
        <f t="shared" ref="J129:K129" si="80">SUM(J124:J128)</f>
        <v>0</v>
      </c>
      <c r="K129" s="591">
        <f t="shared" si="80"/>
        <v>0</v>
      </c>
      <c r="L129" s="591">
        <f t="shared" ref="L129" si="81">SUM(L124:L128)</f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82">G131</f>
        <v>0</v>
      </c>
      <c r="I131" s="269">
        <f t="shared" si="82"/>
        <v>0</v>
      </c>
      <c r="J131" s="269">
        <f t="shared" si="82"/>
        <v>0</v>
      </c>
      <c r="K131" s="269">
        <f t="shared" si="82"/>
        <v>0</v>
      </c>
      <c r="L131" s="269">
        <f t="shared" si="82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82"/>
        <v>0</v>
      </c>
      <c r="I132" s="269">
        <f t="shared" si="82"/>
        <v>0</v>
      </c>
      <c r="J132" s="269">
        <f t="shared" si="82"/>
        <v>0</v>
      </c>
      <c r="K132" s="269">
        <f t="shared" si="82"/>
        <v>0</v>
      </c>
      <c r="L132" s="269">
        <f t="shared" si="82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82"/>
        <v>0</v>
      </c>
      <c r="I133" s="269">
        <f t="shared" si="82"/>
        <v>0</v>
      </c>
      <c r="J133" s="269">
        <f t="shared" si="82"/>
        <v>0</v>
      </c>
      <c r="K133" s="269">
        <f t="shared" si="82"/>
        <v>0</v>
      </c>
      <c r="L133" s="269">
        <f t="shared" si="82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82"/>
        <v>0</v>
      </c>
      <c r="I134" s="269">
        <f t="shared" si="82"/>
        <v>0</v>
      </c>
      <c r="J134" s="269">
        <f t="shared" si="82"/>
        <v>0</v>
      </c>
      <c r="K134" s="269">
        <f t="shared" si="82"/>
        <v>0</v>
      </c>
      <c r="L134" s="269">
        <f t="shared" si="82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82"/>
        <v>0</v>
      </c>
      <c r="I135" s="269">
        <f t="shared" si="82"/>
        <v>0</v>
      </c>
      <c r="J135" s="269">
        <f t="shared" si="82"/>
        <v>0</v>
      </c>
      <c r="K135" s="269">
        <f t="shared" si="82"/>
        <v>0</v>
      </c>
      <c r="L135" s="269">
        <f t="shared" si="82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" si="83">SUM(G131:G135)</f>
        <v>0</v>
      </c>
      <c r="H136" s="591">
        <f t="shared" ref="H136:I136" si="84">SUM(H131:H135)</f>
        <v>0</v>
      </c>
      <c r="I136" s="591">
        <f t="shared" si="84"/>
        <v>0</v>
      </c>
      <c r="J136" s="591">
        <f t="shared" ref="J136:K136" si="85">SUM(J131:J135)</f>
        <v>0</v>
      </c>
      <c r="K136" s="591">
        <f t="shared" si="85"/>
        <v>0</v>
      </c>
      <c r="L136" s="591">
        <f t="shared" ref="L136" si="86">SUM(L131:L135)</f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" si="87">G129-G136</f>
        <v>0</v>
      </c>
      <c r="H138" s="588">
        <f t="shared" ref="H138:I138" si="88">H129-H136</f>
        <v>0</v>
      </c>
      <c r="I138" s="588">
        <f t="shared" si="88"/>
        <v>0</v>
      </c>
      <c r="J138" s="588">
        <f t="shared" ref="J138:K138" si="89">J129-J136</f>
        <v>0</v>
      </c>
      <c r="K138" s="588">
        <f t="shared" si="89"/>
        <v>0</v>
      </c>
      <c r="L138" s="588">
        <f t="shared" ref="L138" si="90">L129-L136</f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91">G102+G109+G114+G121-G138</f>
        <v>0</v>
      </c>
      <c r="H140" s="592">
        <f t="shared" si="91"/>
        <v>0</v>
      </c>
      <c r="I140" s="592">
        <f t="shared" si="91"/>
        <v>0</v>
      </c>
      <c r="J140" s="592">
        <f t="shared" si="91"/>
        <v>0</v>
      </c>
      <c r="K140" s="592">
        <f t="shared" si="91"/>
        <v>0</v>
      </c>
      <c r="L140" s="592">
        <f t="shared" ref="L140" si="92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93">7/12*(G140-G114)+5/12*(H140-H114)+H114</f>
        <v>0</v>
      </c>
      <c r="I141" s="616">
        <f t="shared" si="93"/>
        <v>0</v>
      </c>
      <c r="J141" s="616">
        <f t="shared" si="93"/>
        <v>0</v>
      </c>
      <c r="K141" s="616">
        <f t="shared" si="93"/>
        <v>0</v>
      </c>
      <c r="L141" s="616">
        <f t="shared" si="93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94">G146</f>
        <v>0</v>
      </c>
      <c r="I146" s="269">
        <f t="shared" si="94"/>
        <v>0</v>
      </c>
      <c r="J146" s="269">
        <f t="shared" si="94"/>
        <v>0</v>
      </c>
      <c r="K146" s="269">
        <f t="shared" si="94"/>
        <v>0</v>
      </c>
      <c r="L146" s="269">
        <f t="shared" si="94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95">G147</f>
        <v>0</v>
      </c>
      <c r="I147" s="269">
        <f t="shared" si="95"/>
        <v>0</v>
      </c>
      <c r="J147" s="269">
        <f t="shared" si="95"/>
        <v>0</v>
      </c>
      <c r="K147" s="269">
        <f t="shared" si="95"/>
        <v>0</v>
      </c>
      <c r="L147" s="269">
        <f t="shared" si="95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95"/>
        <v>0</v>
      </c>
      <c r="I148" s="269">
        <f t="shared" si="95"/>
        <v>0</v>
      </c>
      <c r="J148" s="269">
        <f t="shared" si="95"/>
        <v>0</v>
      </c>
      <c r="K148" s="269">
        <f t="shared" si="95"/>
        <v>0</v>
      </c>
      <c r="L148" s="269">
        <f t="shared" si="95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94"/>
        <v>0</v>
      </c>
      <c r="I149" s="269">
        <f t="shared" si="94"/>
        <v>0</v>
      </c>
      <c r="J149" s="269">
        <f t="shared" si="94"/>
        <v>0</v>
      </c>
      <c r="K149" s="269">
        <f t="shared" si="94"/>
        <v>0</v>
      </c>
      <c r="L149" s="269">
        <f t="shared" si="94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94"/>
        <v>0</v>
      </c>
      <c r="I150" s="269">
        <f t="shared" si="94"/>
        <v>0</v>
      </c>
      <c r="J150" s="269">
        <f t="shared" si="94"/>
        <v>0</v>
      </c>
      <c r="K150" s="269">
        <f t="shared" si="94"/>
        <v>0</v>
      </c>
      <c r="L150" s="269">
        <f t="shared" si="94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6">SUM(G146:G150)</f>
        <v>0</v>
      </c>
      <c r="H152" s="593">
        <f t="shared" ref="H152:I152" si="97">SUM(H146:H150)</f>
        <v>0</v>
      </c>
      <c r="I152" s="593">
        <f t="shared" si="97"/>
        <v>0</v>
      </c>
      <c r="J152" s="593">
        <f t="shared" ref="J152:K152" si="98">SUM(J146:J150)</f>
        <v>0</v>
      </c>
      <c r="K152" s="593">
        <f t="shared" si="98"/>
        <v>0</v>
      </c>
      <c r="L152" s="593">
        <f t="shared" ref="L152" si="99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100">7/12*G152+5/12*H152</f>
        <v>0</v>
      </c>
      <c r="I153" s="616">
        <f t="shared" si="100"/>
        <v>0</v>
      </c>
      <c r="J153" s="616">
        <f t="shared" si="100"/>
        <v>0</v>
      </c>
      <c r="K153" s="616">
        <f t="shared" si="100"/>
        <v>0</v>
      </c>
      <c r="L153" s="616">
        <f t="shared" si="100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101">G158</f>
        <v>0</v>
      </c>
      <c r="I158" s="269">
        <f t="shared" si="101"/>
        <v>0</v>
      </c>
      <c r="J158" s="269">
        <f t="shared" si="101"/>
        <v>0</v>
      </c>
      <c r="K158" s="269">
        <f t="shared" si="101"/>
        <v>0</v>
      </c>
      <c r="L158" s="269">
        <f t="shared" si="101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102">G159</f>
        <v>0</v>
      </c>
      <c r="I159" s="269">
        <f t="shared" si="102"/>
        <v>0</v>
      </c>
      <c r="J159" s="269">
        <f t="shared" si="102"/>
        <v>0</v>
      </c>
      <c r="K159" s="269">
        <f t="shared" si="102"/>
        <v>0</v>
      </c>
      <c r="L159" s="269">
        <f t="shared" si="102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102"/>
        <v>0</v>
      </c>
      <c r="I160" s="269">
        <f t="shared" si="102"/>
        <v>0</v>
      </c>
      <c r="J160" s="269">
        <f t="shared" si="102"/>
        <v>0</v>
      </c>
      <c r="K160" s="269">
        <f t="shared" si="102"/>
        <v>0</v>
      </c>
      <c r="L160" s="269">
        <f t="shared" si="102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101"/>
        <v>0</v>
      </c>
      <c r="I161" s="269">
        <f t="shared" si="101"/>
        <v>0</v>
      </c>
      <c r="J161" s="269">
        <f t="shared" si="101"/>
        <v>0</v>
      </c>
      <c r="K161" s="269">
        <f t="shared" si="101"/>
        <v>0</v>
      </c>
      <c r="L161" s="269">
        <f t="shared" si="101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101"/>
        <v>0</v>
      </c>
      <c r="I162" s="269">
        <f t="shared" si="101"/>
        <v>0</v>
      </c>
      <c r="J162" s="269">
        <f t="shared" si="101"/>
        <v>0</v>
      </c>
      <c r="K162" s="269">
        <f t="shared" si="101"/>
        <v>0</v>
      </c>
      <c r="L162" s="269">
        <f t="shared" si="101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103">SUM(G158:G162)</f>
        <v>0</v>
      </c>
      <c r="H164" s="593">
        <f t="shared" ref="H164:I164" si="104">SUM(H158:H162)</f>
        <v>0</v>
      </c>
      <c r="I164" s="593">
        <f t="shared" si="104"/>
        <v>0</v>
      </c>
      <c r="J164" s="593">
        <f t="shared" ref="J164:K164" si="105">SUM(J158:J162)</f>
        <v>0</v>
      </c>
      <c r="K164" s="593">
        <f t="shared" si="105"/>
        <v>0</v>
      </c>
      <c r="L164" s="593">
        <f t="shared" ref="L164" si="106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7">7/12*G164+5/12*H164</f>
        <v>0</v>
      </c>
      <c r="I165" s="616">
        <f t="shared" si="107"/>
        <v>0</v>
      </c>
      <c r="J165" s="616">
        <f t="shared" si="107"/>
        <v>0</v>
      </c>
      <c r="K165" s="616">
        <f t="shared" si="107"/>
        <v>0</v>
      </c>
      <c r="L165" s="616">
        <f t="shared" si="107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8">G86</f>
        <v>2014/15</v>
      </c>
      <c r="H170" s="664" t="str">
        <f t="shared" si="108"/>
        <v>2015/16</v>
      </c>
      <c r="I170" s="664" t="str">
        <f t="shared" si="108"/>
        <v>2016/17</v>
      </c>
      <c r="J170" s="664" t="str">
        <f t="shared" si="108"/>
        <v>2017/18</v>
      </c>
      <c r="K170" s="664" t="str">
        <f t="shared" si="108"/>
        <v>2018/19</v>
      </c>
      <c r="L170" s="664" t="str">
        <f t="shared" ref="L170" si="109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10">G9</f>
        <v>2014</v>
      </c>
      <c r="H171" s="664">
        <f t="shared" si="110"/>
        <v>2015</v>
      </c>
      <c r="I171" s="664">
        <f t="shared" si="110"/>
        <v>2016</v>
      </c>
      <c r="J171" s="664">
        <f t="shared" si="110"/>
        <v>2017</v>
      </c>
      <c r="K171" s="664">
        <f t="shared" si="110"/>
        <v>2018</v>
      </c>
      <c r="L171" s="664">
        <f t="shared" ref="L171" si="111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12">G177</f>
        <v>0</v>
      </c>
      <c r="I177" s="269">
        <f t="shared" si="112"/>
        <v>0</v>
      </c>
      <c r="J177" s="269">
        <f t="shared" si="112"/>
        <v>0</v>
      </c>
      <c r="K177" s="269">
        <f t="shared" si="112"/>
        <v>0</v>
      </c>
      <c r="L177" s="269">
        <f t="shared" si="112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12"/>
        <v>0</v>
      </c>
      <c r="I178" s="269">
        <f t="shared" si="112"/>
        <v>0</v>
      </c>
      <c r="J178" s="269">
        <f t="shared" si="112"/>
        <v>0</v>
      </c>
      <c r="K178" s="269">
        <f t="shared" si="112"/>
        <v>0</v>
      </c>
      <c r="L178" s="269">
        <f t="shared" si="112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12"/>
        <v>0</v>
      </c>
      <c r="I179" s="269">
        <f t="shared" si="112"/>
        <v>0</v>
      </c>
      <c r="J179" s="269">
        <f t="shared" si="112"/>
        <v>0</v>
      </c>
      <c r="K179" s="269">
        <f t="shared" si="112"/>
        <v>0</v>
      </c>
      <c r="L179" s="269">
        <f t="shared" si="112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13">SUM(G177:G179)</f>
        <v>0</v>
      </c>
      <c r="H180" s="594">
        <f t="shared" ref="H180:I180" si="114">SUM(H177:H179)</f>
        <v>0</v>
      </c>
      <c r="I180" s="594">
        <f t="shared" si="114"/>
        <v>0</v>
      </c>
      <c r="J180" s="594">
        <f t="shared" ref="J180:K180" si="115">SUM(J177:J179)</f>
        <v>0</v>
      </c>
      <c r="K180" s="594">
        <f t="shared" si="115"/>
        <v>0</v>
      </c>
      <c r="L180" s="594">
        <f t="shared" ref="L180" si="116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7">G182</f>
        <v>0</v>
      </c>
      <c r="I182" s="269">
        <f t="shared" si="117"/>
        <v>0</v>
      </c>
      <c r="J182" s="269">
        <f t="shared" si="117"/>
        <v>0</v>
      </c>
      <c r="K182" s="269">
        <f t="shared" si="117"/>
        <v>0</v>
      </c>
      <c r="L182" s="269">
        <f t="shared" si="117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7"/>
        <v>0</v>
      </c>
      <c r="I183" s="269">
        <f t="shared" si="117"/>
        <v>0</v>
      </c>
      <c r="J183" s="269">
        <f t="shared" si="117"/>
        <v>0</v>
      </c>
      <c r="K183" s="269">
        <f t="shared" si="117"/>
        <v>0</v>
      </c>
      <c r="L183" s="269">
        <f t="shared" si="117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7"/>
        <v>0</v>
      </c>
      <c r="I184" s="269">
        <f t="shared" si="117"/>
        <v>0</v>
      </c>
      <c r="J184" s="269">
        <f t="shared" si="117"/>
        <v>0</v>
      </c>
      <c r="K184" s="269">
        <f t="shared" si="117"/>
        <v>0</v>
      </c>
      <c r="L184" s="269">
        <f t="shared" si="117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7"/>
        <v>0</v>
      </c>
      <c r="I185" s="269">
        <f t="shared" si="117"/>
        <v>0</v>
      </c>
      <c r="J185" s="269">
        <f t="shared" si="117"/>
        <v>0</v>
      </c>
      <c r="K185" s="269">
        <f t="shared" si="117"/>
        <v>0</v>
      </c>
      <c r="L185" s="269">
        <f t="shared" si="117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7"/>
        <v>0</v>
      </c>
      <c r="I186" s="269">
        <f t="shared" si="117"/>
        <v>0</v>
      </c>
      <c r="J186" s="269">
        <f t="shared" si="117"/>
        <v>0</v>
      </c>
      <c r="K186" s="269">
        <f t="shared" si="117"/>
        <v>0</v>
      </c>
      <c r="L186" s="269">
        <f t="shared" si="117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8">SUM(G182:G186)</f>
        <v>0</v>
      </c>
      <c r="H187" s="594">
        <f t="shared" ref="H187:I187" si="119">SUM(H182:H186)</f>
        <v>0</v>
      </c>
      <c r="I187" s="594">
        <f t="shared" si="119"/>
        <v>0</v>
      </c>
      <c r="J187" s="594">
        <f t="shared" ref="J187:K187" si="120">SUM(J182:J186)</f>
        <v>0</v>
      </c>
      <c r="K187" s="594">
        <f t="shared" si="120"/>
        <v>0</v>
      </c>
      <c r="L187" s="594">
        <f t="shared" ref="L187" si="121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" si="122">G180+G187</f>
        <v>0</v>
      </c>
      <c r="H189" s="593">
        <f t="shared" ref="H189:I189" si="123">H180+H187</f>
        <v>0</v>
      </c>
      <c r="I189" s="593">
        <f t="shared" si="123"/>
        <v>0</v>
      </c>
      <c r="J189" s="593">
        <f t="shared" ref="J189:K189" si="124">J180+J187</f>
        <v>0</v>
      </c>
      <c r="K189" s="593">
        <f t="shared" si="124"/>
        <v>0</v>
      </c>
      <c r="L189" s="593">
        <f t="shared" ref="L189" si="125">L180+L187</f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26">7/12*G189+5/12*H189</f>
        <v>0</v>
      </c>
      <c r="I190" s="353">
        <f t="shared" ref="I190" si="127">7/12*H189+5/12*I189</f>
        <v>0</v>
      </c>
      <c r="J190" s="353">
        <f t="shared" ref="J190:L190" si="128">7/12*I189+5/12*J189</f>
        <v>0</v>
      </c>
      <c r="K190" s="353">
        <f t="shared" si="128"/>
        <v>0</v>
      </c>
      <c r="L190" s="353">
        <f t="shared" si="128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9">G195</f>
        <v>0</v>
      </c>
      <c r="I195" s="269">
        <f t="shared" si="129"/>
        <v>0</v>
      </c>
      <c r="J195" s="269">
        <f t="shared" si="129"/>
        <v>0</v>
      </c>
      <c r="K195" s="269">
        <f t="shared" si="129"/>
        <v>0</v>
      </c>
      <c r="L195" s="269">
        <f t="shared" si="129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9"/>
        <v>0</v>
      </c>
      <c r="I196" s="269">
        <f t="shared" si="129"/>
        <v>0</v>
      </c>
      <c r="J196" s="269">
        <f t="shared" si="129"/>
        <v>0</v>
      </c>
      <c r="K196" s="269">
        <f t="shared" si="129"/>
        <v>0</v>
      </c>
      <c r="L196" s="269">
        <f t="shared" si="129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9"/>
        <v>0</v>
      </c>
      <c r="I197" s="269">
        <f t="shared" si="129"/>
        <v>0</v>
      </c>
      <c r="J197" s="269">
        <f t="shared" si="129"/>
        <v>0</v>
      </c>
      <c r="K197" s="269">
        <f t="shared" si="129"/>
        <v>0</v>
      </c>
      <c r="L197" s="269">
        <f t="shared" si="129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9"/>
        <v>0</v>
      </c>
      <c r="I198" s="269">
        <f t="shared" si="129"/>
        <v>0</v>
      </c>
      <c r="J198" s="269">
        <f t="shared" si="129"/>
        <v>0</v>
      </c>
      <c r="K198" s="269">
        <f t="shared" si="129"/>
        <v>0</v>
      </c>
      <c r="L198" s="269">
        <f t="shared" si="129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30">SUM(G195:G198)</f>
        <v>0</v>
      </c>
      <c r="H200" s="595">
        <f t="shared" ref="H200:I200" si="131">SUM(H195:H198)</f>
        <v>0</v>
      </c>
      <c r="I200" s="595">
        <f t="shared" si="131"/>
        <v>0</v>
      </c>
      <c r="J200" s="595">
        <f t="shared" ref="J200:K200" si="132">SUM(J195:J198)</f>
        <v>0</v>
      </c>
      <c r="K200" s="595">
        <f t="shared" si="132"/>
        <v>0</v>
      </c>
      <c r="L200" s="595">
        <f t="shared" ref="L200" si="133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34">G206</f>
        <v>0</v>
      </c>
      <c r="I206" s="269">
        <f t="shared" si="134"/>
        <v>0</v>
      </c>
      <c r="J206" s="269">
        <f t="shared" si="134"/>
        <v>0</v>
      </c>
      <c r="K206" s="269">
        <f t="shared" si="134"/>
        <v>0</v>
      </c>
      <c r="L206" s="269">
        <f t="shared" si="134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34"/>
        <v>0</v>
      </c>
      <c r="I207" s="269">
        <f t="shared" si="134"/>
        <v>0</v>
      </c>
      <c r="J207" s="269">
        <f t="shared" si="134"/>
        <v>0</v>
      </c>
      <c r="K207" s="269">
        <f t="shared" si="134"/>
        <v>0</v>
      </c>
      <c r="L207" s="269">
        <f t="shared" si="134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ref="H208:L210" si="135">G208</f>
        <v>0</v>
      </c>
      <c r="I208" s="269">
        <f t="shared" si="135"/>
        <v>0</v>
      </c>
      <c r="J208" s="269">
        <f t="shared" si="135"/>
        <v>0</v>
      </c>
      <c r="K208" s="269">
        <f t="shared" si="135"/>
        <v>0</v>
      </c>
      <c r="L208" s="269">
        <f t="shared" si="135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35"/>
        <v>0</v>
      </c>
      <c r="I209" s="269">
        <f t="shared" si="135"/>
        <v>0</v>
      </c>
      <c r="J209" s="269">
        <f t="shared" si="135"/>
        <v>0</v>
      </c>
      <c r="K209" s="269">
        <f t="shared" si="135"/>
        <v>0</v>
      </c>
      <c r="L209" s="269">
        <f t="shared" si="135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35"/>
        <v>0</v>
      </c>
      <c r="I210" s="269">
        <f t="shared" si="135"/>
        <v>0</v>
      </c>
      <c r="J210" s="269">
        <f t="shared" si="135"/>
        <v>0</v>
      </c>
      <c r="K210" s="269">
        <f t="shared" si="135"/>
        <v>0</v>
      </c>
      <c r="L210" s="269">
        <f t="shared" si="135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ref="H211:L212" si="136">G211</f>
        <v>0</v>
      </c>
      <c r="I211" s="269">
        <f t="shared" si="136"/>
        <v>0</v>
      </c>
      <c r="J211" s="269">
        <f t="shared" si="136"/>
        <v>0</v>
      </c>
      <c r="K211" s="269">
        <f t="shared" si="136"/>
        <v>0</v>
      </c>
      <c r="L211" s="269">
        <f t="shared" si="136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36"/>
        <v>0</v>
      </c>
      <c r="I212" s="269">
        <f t="shared" si="136"/>
        <v>0</v>
      </c>
      <c r="J212" s="269">
        <f t="shared" si="136"/>
        <v>0</v>
      </c>
      <c r="K212" s="269">
        <f t="shared" si="136"/>
        <v>0</v>
      </c>
      <c r="L212" s="269">
        <f t="shared" si="136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34"/>
        <v>0</v>
      </c>
      <c r="I213" s="269">
        <f t="shared" si="134"/>
        <v>0</v>
      </c>
      <c r="J213" s="269">
        <f t="shared" si="134"/>
        <v>0</v>
      </c>
      <c r="K213" s="269">
        <f t="shared" si="134"/>
        <v>0</v>
      </c>
      <c r="L213" s="269">
        <f t="shared" si="134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34"/>
        <v>0</v>
      </c>
      <c r="I214" s="269">
        <f t="shared" si="134"/>
        <v>0</v>
      </c>
      <c r="J214" s="269">
        <f t="shared" si="134"/>
        <v>0</v>
      </c>
      <c r="K214" s="269">
        <f t="shared" si="134"/>
        <v>0</v>
      </c>
      <c r="L214" s="269">
        <f t="shared" si="134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34"/>
        <v>0</v>
      </c>
      <c r="I215" s="269">
        <f t="shared" si="134"/>
        <v>0</v>
      </c>
      <c r="J215" s="269">
        <f t="shared" si="134"/>
        <v>0</v>
      </c>
      <c r="K215" s="269">
        <f t="shared" si="134"/>
        <v>0</v>
      </c>
      <c r="L215" s="269">
        <f t="shared" si="134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" si="137">SUM(G206:G215)</f>
        <v>0</v>
      </c>
      <c r="H217" s="595">
        <f t="shared" ref="H217:I217" si="138">SUM(H206:H215)</f>
        <v>0</v>
      </c>
      <c r="I217" s="595">
        <f t="shared" si="138"/>
        <v>0</v>
      </c>
      <c r="J217" s="595">
        <f t="shared" ref="J217:K217" si="139">SUM(J206:J215)</f>
        <v>0</v>
      </c>
      <c r="K217" s="595">
        <f t="shared" si="139"/>
        <v>0</v>
      </c>
      <c r="L217" s="595">
        <f t="shared" ref="L217" si="140">SUM(L206:L215)</f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41">G223</f>
        <v>0</v>
      </c>
      <c r="I223" s="269">
        <f t="shared" si="141"/>
        <v>0</v>
      </c>
      <c r="J223" s="269">
        <f t="shared" si="141"/>
        <v>0</v>
      </c>
      <c r="K223" s="269">
        <f t="shared" si="141"/>
        <v>0</v>
      </c>
      <c r="L223" s="269">
        <f t="shared" si="14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ref="H224:L225" si="142">G224</f>
        <v>0</v>
      </c>
      <c r="I224" s="269">
        <f t="shared" si="142"/>
        <v>0</v>
      </c>
      <c r="J224" s="269">
        <f t="shared" si="142"/>
        <v>0</v>
      </c>
      <c r="K224" s="269">
        <f t="shared" si="142"/>
        <v>0</v>
      </c>
      <c r="L224" s="269">
        <f t="shared" si="142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42"/>
        <v>0</v>
      </c>
      <c r="I225" s="269">
        <f t="shared" si="142"/>
        <v>0</v>
      </c>
      <c r="J225" s="269">
        <f t="shared" si="142"/>
        <v>0</v>
      </c>
      <c r="K225" s="269">
        <f t="shared" si="142"/>
        <v>0</v>
      </c>
      <c r="L225" s="269">
        <f t="shared" si="142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41"/>
        <v>0</v>
      </c>
      <c r="I226" s="269">
        <f t="shared" si="141"/>
        <v>0</v>
      </c>
      <c r="J226" s="269">
        <f t="shared" si="141"/>
        <v>0</v>
      </c>
      <c r="K226" s="269">
        <f t="shared" si="141"/>
        <v>0</v>
      </c>
      <c r="L226" s="269">
        <f t="shared" si="14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41"/>
        <v>0</v>
      </c>
      <c r="I227" s="269">
        <f t="shared" si="141"/>
        <v>0</v>
      </c>
      <c r="J227" s="269">
        <f t="shared" si="141"/>
        <v>0</v>
      </c>
      <c r="K227" s="269">
        <f t="shared" si="141"/>
        <v>0</v>
      </c>
      <c r="L227" s="269">
        <f t="shared" si="14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41"/>
        <v>0</v>
      </c>
      <c r="I228" s="269">
        <f t="shared" si="141"/>
        <v>0</v>
      </c>
      <c r="J228" s="269">
        <f t="shared" si="141"/>
        <v>0</v>
      </c>
      <c r="K228" s="269">
        <f t="shared" si="141"/>
        <v>0</v>
      </c>
      <c r="L228" s="269">
        <f t="shared" si="14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" si="143">SUM(G223:G228)</f>
        <v>0</v>
      </c>
      <c r="H230" s="595">
        <f t="shared" ref="H230:I230" si="144">SUM(H223:H228)</f>
        <v>0</v>
      </c>
      <c r="I230" s="595">
        <f t="shared" si="144"/>
        <v>0</v>
      </c>
      <c r="J230" s="595">
        <f t="shared" ref="J230:K230" si="145">SUM(J223:J228)</f>
        <v>0</v>
      </c>
      <c r="K230" s="595">
        <f t="shared" si="145"/>
        <v>0</v>
      </c>
      <c r="L230" s="595">
        <f t="shared" ref="L230" si="146">SUM(L223:L228)</f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" si="147">G200+G217+G230</f>
        <v>0</v>
      </c>
      <c r="H234" s="593">
        <f t="shared" ref="H234:I234" si="148">H200+H217+H230</f>
        <v>0</v>
      </c>
      <c r="I234" s="593">
        <f t="shared" si="148"/>
        <v>0</v>
      </c>
      <c r="J234" s="593">
        <f t="shared" ref="J234:K234" si="149">J200+J217+J230</f>
        <v>0</v>
      </c>
      <c r="K234" s="593">
        <f t="shared" si="149"/>
        <v>0</v>
      </c>
      <c r="L234" s="593">
        <f t="shared" ref="L234" si="150">L200+L217+L230</f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51">G9</f>
        <v>2014</v>
      </c>
      <c r="H243" s="664">
        <f t="shared" si="151"/>
        <v>2015</v>
      </c>
      <c r="I243" s="664">
        <f t="shared" si="151"/>
        <v>2016</v>
      </c>
      <c r="J243" s="664">
        <f t="shared" si="151"/>
        <v>2017</v>
      </c>
      <c r="K243" s="664">
        <f t="shared" si="151"/>
        <v>2018</v>
      </c>
      <c r="L243" s="664">
        <f t="shared" ref="L243" si="152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53">H141</f>
        <v>0</v>
      </c>
      <c r="I249" s="519">
        <f t="shared" ref="I249:J249" si="154">I141</f>
        <v>0</v>
      </c>
      <c r="J249" s="519">
        <f t="shared" si="154"/>
        <v>0</v>
      </c>
      <c r="K249" s="519">
        <f t="shared" ref="K249:L249" si="155">K141</f>
        <v>0</v>
      </c>
      <c r="L249" s="519">
        <f t="shared" si="155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56">H153</f>
        <v>0</v>
      </c>
      <c r="I250" s="601">
        <f t="shared" ref="I250:J250" si="157">I153</f>
        <v>0</v>
      </c>
      <c r="J250" s="601">
        <f t="shared" si="157"/>
        <v>0</v>
      </c>
      <c r="K250" s="601">
        <f t="shared" ref="K250:L250" si="158">K153</f>
        <v>0</v>
      </c>
      <c r="L250" s="601">
        <f t="shared" si="158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59">H165</f>
        <v>0</v>
      </c>
      <c r="I251" s="601">
        <f t="shared" ref="I251:J251" si="160">I165</f>
        <v>0</v>
      </c>
      <c r="J251" s="601">
        <f t="shared" si="160"/>
        <v>0</v>
      </c>
      <c r="K251" s="601">
        <f t="shared" ref="K251:L251" si="161">K165</f>
        <v>0</v>
      </c>
      <c r="L251" s="601">
        <f t="shared" si="161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" si="162">SUM(G249:G251)</f>
        <v>0</v>
      </c>
      <c r="H252" s="523">
        <f t="shared" ref="H252:I252" si="163">SUM(H249:H251)</f>
        <v>0</v>
      </c>
      <c r="I252" s="523">
        <f t="shared" si="163"/>
        <v>0</v>
      </c>
      <c r="J252" s="523">
        <f t="shared" ref="J252:K252" si="164">SUM(J249:J251)</f>
        <v>0</v>
      </c>
      <c r="K252" s="523">
        <f t="shared" si="164"/>
        <v>0</v>
      </c>
      <c r="L252" s="523">
        <f t="shared" ref="L252" si="165">SUM(L249:L251)</f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66">H190</f>
        <v>0</v>
      </c>
      <c r="I254" s="519">
        <f t="shared" si="166"/>
        <v>0</v>
      </c>
      <c r="J254" s="519">
        <f t="shared" si="166"/>
        <v>0</v>
      </c>
      <c r="K254" s="519">
        <f t="shared" ref="K254:L254" si="167">K190</f>
        <v>0</v>
      </c>
      <c r="L254" s="519">
        <f t="shared" si="167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:I255" si="168">H200</f>
        <v>0</v>
      </c>
      <c r="I255" s="519">
        <f t="shared" si="168"/>
        <v>0</v>
      </c>
      <c r="J255" s="519">
        <f t="shared" ref="J255:K255" si="169">J200</f>
        <v>0</v>
      </c>
      <c r="K255" s="519">
        <f t="shared" si="169"/>
        <v>0</v>
      </c>
      <c r="L255" s="519">
        <f t="shared" ref="L255" si="170">L200</f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:I256" si="171">H217</f>
        <v>0</v>
      </c>
      <c r="I256" s="519">
        <f t="shared" si="171"/>
        <v>0</v>
      </c>
      <c r="J256" s="519">
        <f t="shared" ref="J256:K256" si="172">J217</f>
        <v>0</v>
      </c>
      <c r="K256" s="519">
        <f t="shared" si="172"/>
        <v>0</v>
      </c>
      <c r="L256" s="519">
        <f t="shared" ref="L256" si="173">L217</f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:I257" si="174">H230</f>
        <v>0</v>
      </c>
      <c r="I257" s="519">
        <f t="shared" si="174"/>
        <v>0</v>
      </c>
      <c r="J257" s="519">
        <f t="shared" ref="J257:K257" si="175">J230</f>
        <v>0</v>
      </c>
      <c r="K257" s="519">
        <f t="shared" si="175"/>
        <v>0</v>
      </c>
      <c r="L257" s="519">
        <f t="shared" ref="L257" si="176">L230</f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" si="177">SUM(G254:G257)</f>
        <v>0</v>
      </c>
      <c r="H258" s="523">
        <f t="shared" ref="H258:I258" si="178">SUM(H254:H257)</f>
        <v>0</v>
      </c>
      <c r="I258" s="523">
        <f t="shared" si="178"/>
        <v>0</v>
      </c>
      <c r="J258" s="523">
        <f t="shared" ref="J258:K258" si="179">SUM(J254:J257)</f>
        <v>0</v>
      </c>
      <c r="K258" s="523">
        <f t="shared" si="179"/>
        <v>0</v>
      </c>
      <c r="L258" s="523">
        <f t="shared" ref="L258" si="180">SUM(L254:L257)</f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" si="181">G252-G258</f>
        <v>0</v>
      </c>
      <c r="H260" s="523">
        <f t="shared" ref="H260:I260" si="182">H252-H258</f>
        <v>0</v>
      </c>
      <c r="I260" s="523">
        <f t="shared" si="182"/>
        <v>0</v>
      </c>
      <c r="J260" s="523">
        <f t="shared" ref="J260:K260" si="183">J252-J258</f>
        <v>0</v>
      </c>
      <c r="K260" s="523">
        <f t="shared" si="183"/>
        <v>0</v>
      </c>
      <c r="L260" s="523">
        <f t="shared" ref="L260" si="184">L252-L258</f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85">G266</f>
        <v>0</v>
      </c>
      <c r="I266" s="409">
        <f t="shared" si="185"/>
        <v>0</v>
      </c>
      <c r="J266" s="409">
        <f t="shared" si="185"/>
        <v>0</v>
      </c>
      <c r="K266" s="409">
        <f t="shared" si="185"/>
        <v>0</v>
      </c>
      <c r="L266" s="409">
        <f t="shared" si="185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85"/>
        <v>0</v>
      </c>
      <c r="I267" s="409">
        <f t="shared" si="185"/>
        <v>0</v>
      </c>
      <c r="J267" s="409">
        <f t="shared" si="185"/>
        <v>0</v>
      </c>
      <c r="K267" s="409">
        <f t="shared" si="185"/>
        <v>0</v>
      </c>
      <c r="L267" s="409">
        <f t="shared" si="185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86">G266-G267</f>
        <v>0</v>
      </c>
      <c r="H269" s="523">
        <f t="shared" si="186"/>
        <v>0</v>
      </c>
      <c r="I269" s="523">
        <f t="shared" si="186"/>
        <v>0</v>
      </c>
      <c r="J269" s="523">
        <f t="shared" si="186"/>
        <v>0</v>
      </c>
      <c r="K269" s="523">
        <f t="shared" si="186"/>
        <v>0</v>
      </c>
      <c r="L269" s="523">
        <f t="shared" ref="L269" si="187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88">G260+G269</f>
        <v>0</v>
      </c>
      <c r="H273" s="523">
        <f t="shared" si="188"/>
        <v>0</v>
      </c>
      <c r="I273" s="523">
        <f t="shared" si="188"/>
        <v>0</v>
      </c>
      <c r="J273" s="523">
        <f t="shared" si="188"/>
        <v>0</v>
      </c>
      <c r="K273" s="523">
        <f t="shared" si="188"/>
        <v>0</v>
      </c>
      <c r="L273" s="523">
        <f t="shared" ref="L273" si="189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90">G273/(G252+G266)</f>
        <v>#DIV/0!</v>
      </c>
      <c r="H274" s="662" t="e">
        <f t="shared" si="190"/>
        <v>#DIV/0!</v>
      </c>
      <c r="I274" s="662" t="e">
        <f t="shared" si="190"/>
        <v>#DIV/0!</v>
      </c>
      <c r="J274" s="662" t="e">
        <f t="shared" si="190"/>
        <v>#DIV/0!</v>
      </c>
      <c r="K274" s="662" t="e">
        <f t="shared" si="190"/>
        <v>#DIV/0!</v>
      </c>
      <c r="L274" s="662" t="e">
        <f t="shared" ref="L274" si="191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183:E183"/>
    <mergeCell ref="D184:E184"/>
    <mergeCell ref="D185:E185"/>
    <mergeCell ref="D186:E186"/>
    <mergeCell ref="D146:E146"/>
    <mergeCell ref="D149:E149"/>
    <mergeCell ref="D150:E150"/>
    <mergeCell ref="D158:E158"/>
    <mergeCell ref="D161:E161"/>
    <mergeCell ref="D162:E162"/>
    <mergeCell ref="D182:E182"/>
    <mergeCell ref="D196:E196"/>
    <mergeCell ref="D195:E195"/>
    <mergeCell ref="D215:E215"/>
    <mergeCell ref="D197:E197"/>
    <mergeCell ref="D198:E198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133:E133"/>
    <mergeCell ref="D134:E134"/>
    <mergeCell ref="D135:E135"/>
    <mergeCell ref="D124:E124"/>
    <mergeCell ref="D125:E125"/>
    <mergeCell ref="D126:E126"/>
    <mergeCell ref="D127:E127"/>
    <mergeCell ref="D128:E128"/>
    <mergeCell ref="D119:E119"/>
    <mergeCell ref="D120:E120"/>
    <mergeCell ref="D118:E118"/>
    <mergeCell ref="D131:E131"/>
    <mergeCell ref="D132:E132"/>
  </mergeCells>
  <phoneticPr fontId="0" type="noConversion"/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3"/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" si="30">SUM(G47:G48)</f>
        <v>0</v>
      </c>
      <c r="H52" s="517">
        <f t="shared" ref="H52:I52" si="31">SUM(H47:H48)</f>
        <v>0</v>
      </c>
      <c r="I52" s="517">
        <f t="shared" si="31"/>
        <v>0</v>
      </c>
      <c r="J52" s="517">
        <f t="shared" ref="J52:K52" si="32">SUM(J47:J48)</f>
        <v>0</v>
      </c>
      <c r="K52" s="517">
        <f t="shared" si="32"/>
        <v>0</v>
      </c>
      <c r="L52" s="517">
        <f t="shared" ref="L52" si="33">SUM(L47:L48)</f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4">G55</f>
        <v>0</v>
      </c>
      <c r="I55" s="316">
        <f t="shared" si="34"/>
        <v>0</v>
      </c>
      <c r="J55" s="316">
        <f t="shared" si="34"/>
        <v>0</v>
      </c>
      <c r="K55" s="316">
        <f t="shared" si="34"/>
        <v>0</v>
      </c>
      <c r="L55" s="316">
        <f t="shared" si="34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4"/>
        <v>0</v>
      </c>
      <c r="I56" s="316">
        <f t="shared" si="34"/>
        <v>0</v>
      </c>
      <c r="J56" s="316">
        <f t="shared" si="34"/>
        <v>0</v>
      </c>
      <c r="K56" s="316">
        <f t="shared" si="34"/>
        <v>0</v>
      </c>
      <c r="L56" s="316">
        <f t="shared" si="34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5">G55+G56</f>
        <v>0</v>
      </c>
      <c r="H57" s="516">
        <f t="shared" si="35"/>
        <v>0</v>
      </c>
      <c r="I57" s="516">
        <f t="shared" si="35"/>
        <v>0</v>
      </c>
      <c r="J57" s="516">
        <f t="shared" si="35"/>
        <v>0</v>
      </c>
      <c r="K57" s="516">
        <f t="shared" si="35"/>
        <v>0</v>
      </c>
      <c r="L57" s="516">
        <f t="shared" si="35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6">G58</f>
        <v>0</v>
      </c>
      <c r="I58" s="316">
        <f t="shared" si="36"/>
        <v>0</v>
      </c>
      <c r="J58" s="316">
        <f t="shared" si="36"/>
        <v>0</v>
      </c>
      <c r="K58" s="316">
        <f t="shared" si="36"/>
        <v>0</v>
      </c>
      <c r="L58" s="316">
        <f t="shared" si="36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6"/>
        <v>0</v>
      </c>
      <c r="I59" s="316">
        <f t="shared" si="36"/>
        <v>0</v>
      </c>
      <c r="J59" s="316">
        <f t="shared" si="36"/>
        <v>0</v>
      </c>
      <c r="K59" s="316">
        <f t="shared" si="36"/>
        <v>0</v>
      </c>
      <c r="L59" s="316">
        <f t="shared" si="36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7">($E$27*G58)+($E$28*G59)</f>
        <v>0</v>
      </c>
      <c r="H60" s="596">
        <f t="shared" si="37"/>
        <v>0</v>
      </c>
      <c r="I60" s="596">
        <f t="shared" si="37"/>
        <v>0</v>
      </c>
      <c r="J60" s="596">
        <f t="shared" si="37"/>
        <v>0</v>
      </c>
      <c r="K60" s="596">
        <f t="shared" si="37"/>
        <v>0</v>
      </c>
      <c r="L60" s="596">
        <f t="shared" ref="L60" si="38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9">ROUND(IF(G64&lt;(G57*0.8),G64,(0.8*G57)),0)</f>
        <v>0</v>
      </c>
      <c r="H61" s="517">
        <f t="shared" si="39"/>
        <v>0</v>
      </c>
      <c r="I61" s="517">
        <f>ROUND(IF(I64&lt;(I57*0.8),I64,(0.8*I57)),0)</f>
        <v>0</v>
      </c>
      <c r="J61" s="517">
        <f t="shared" si="39"/>
        <v>0</v>
      </c>
      <c r="K61" s="517">
        <f t="shared" si="39"/>
        <v>0</v>
      </c>
      <c r="L61" s="517">
        <f t="shared" ref="L61" si="40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1">+G62</f>
        <v>#REF!</v>
      </c>
      <c r="I62" s="315" t="e">
        <f t="shared" si="41"/>
        <v>#REF!</v>
      </c>
      <c r="J62" s="315" t="e">
        <f t="shared" si="41"/>
        <v>#REF!</v>
      </c>
      <c r="K62" s="315" t="e">
        <f t="shared" si="41"/>
        <v>#REF!</v>
      </c>
      <c r="L62" s="315" t="e">
        <f t="shared" si="41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" si="42">SUM(G58:G59)</f>
        <v>0</v>
      </c>
      <c r="H63" s="517">
        <f t="shared" ref="H63:I63" si="43">SUM(H58:H59)</f>
        <v>0</v>
      </c>
      <c r="I63" s="517">
        <f t="shared" si="43"/>
        <v>0</v>
      </c>
      <c r="J63" s="517">
        <f t="shared" ref="J63:K63" si="44">SUM(J58:J59)</f>
        <v>0</v>
      </c>
      <c r="K63" s="517">
        <f t="shared" si="44"/>
        <v>0</v>
      </c>
      <c r="L63" s="517">
        <f t="shared" ref="L63" si="45">SUM(L58:L59)</f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6">G9</f>
        <v>2014</v>
      </c>
      <c r="H67" s="668">
        <f t="shared" si="46"/>
        <v>2015</v>
      </c>
      <c r="I67" s="668">
        <f t="shared" si="46"/>
        <v>2016</v>
      </c>
      <c r="J67" s="668">
        <f t="shared" si="46"/>
        <v>2017</v>
      </c>
      <c r="K67" s="668">
        <f t="shared" si="46"/>
        <v>2018</v>
      </c>
      <c r="L67" s="668">
        <f t="shared" ref="L67" si="47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8">SUM(G71:G72)</f>
        <v>0</v>
      </c>
      <c r="H70" s="517">
        <f t="shared" si="48"/>
        <v>0</v>
      </c>
      <c r="I70" s="517">
        <f t="shared" si="48"/>
        <v>0</v>
      </c>
      <c r="J70" s="517">
        <f t="shared" si="48"/>
        <v>0</v>
      </c>
      <c r="K70" s="517">
        <f t="shared" si="48"/>
        <v>0</v>
      </c>
      <c r="L70" s="517">
        <f t="shared" ref="L70" si="49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50">LOOKUP(G69,groepenleerlingennu,vloeroppervlaknu)</f>
        <v>375</v>
      </c>
      <c r="H74" s="587">
        <f t="shared" si="50"/>
        <v>375</v>
      </c>
      <c r="I74" s="587">
        <f t="shared" si="50"/>
        <v>375</v>
      </c>
      <c r="J74" s="587">
        <f t="shared" si="50"/>
        <v>375</v>
      </c>
      <c r="K74" s="587">
        <f t="shared" si="50"/>
        <v>375</v>
      </c>
      <c r="L74" s="587">
        <f t="shared" ref="L74" si="51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2">SUM(G76:G77)</f>
        <v>0</v>
      </c>
      <c r="H75" s="517">
        <f t="shared" ref="H75:I75" si="53">SUM(H76:H77)</f>
        <v>0</v>
      </c>
      <c r="I75" s="517">
        <f t="shared" si="53"/>
        <v>0</v>
      </c>
      <c r="J75" s="517">
        <f t="shared" ref="J75:K75" si="54">SUM(J76:J77)</f>
        <v>0</v>
      </c>
      <c r="K75" s="517">
        <f t="shared" si="54"/>
        <v>0</v>
      </c>
      <c r="L75" s="517">
        <f t="shared" ref="L75" si="55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6">LOOKUP(G71,groepenleerlingennu,vloeroppervlaknu)</f>
        <v>0</v>
      </c>
      <c r="H76" s="598">
        <f t="shared" si="56"/>
        <v>0</v>
      </c>
      <c r="I76" s="598">
        <f t="shared" ref="I76:J76" si="57">LOOKUP(I71,groepenleerlingennu,vloeroppervlaknu)</f>
        <v>0</v>
      </c>
      <c r="J76" s="598">
        <f t="shared" si="57"/>
        <v>0</v>
      </c>
      <c r="K76" s="598">
        <f t="shared" ref="K76:L76" si="58">LOOKUP(K71,groepenleerlingennu,vloeroppervlaknu)</f>
        <v>0</v>
      </c>
      <c r="L76" s="598">
        <f t="shared" si="58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6"/>
        <v>0</v>
      </c>
      <c r="H77" s="598">
        <f t="shared" si="56"/>
        <v>0</v>
      </c>
      <c r="I77" s="598">
        <f t="shared" ref="I77:J77" si="59">LOOKUP(I72,groepenleerlingennu,vloeroppervlaknu)</f>
        <v>0</v>
      </c>
      <c r="J77" s="598">
        <f t="shared" si="59"/>
        <v>0</v>
      </c>
      <c r="K77" s="598">
        <f t="shared" ref="K77:L77" si="60">LOOKUP(K72,groepenleerlingennu,vloeroppervlaknu)</f>
        <v>0</v>
      </c>
      <c r="L77" s="598">
        <f t="shared" si="60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61">IF(G71=0,0,1)+IF(G72=0,0,1)</f>
        <v>0</v>
      </c>
      <c r="H79" s="110">
        <f t="shared" si="61"/>
        <v>0</v>
      </c>
      <c r="I79" s="110">
        <f t="shared" si="61"/>
        <v>0</v>
      </c>
      <c r="J79" s="110">
        <f t="shared" si="61"/>
        <v>0</v>
      </c>
      <c r="K79" s="110">
        <f t="shared" si="61"/>
        <v>0</v>
      </c>
      <c r="L79" s="110">
        <f t="shared" ref="L79" si="62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3">G8</f>
        <v>2014/15</v>
      </c>
      <c r="H86" s="664" t="str">
        <f t="shared" si="63"/>
        <v>2015/16</v>
      </c>
      <c r="I86" s="664" t="str">
        <f t="shared" si="63"/>
        <v>2016/17</v>
      </c>
      <c r="J86" s="664" t="str">
        <f t="shared" si="63"/>
        <v>2017/18</v>
      </c>
      <c r="K86" s="664" t="str">
        <f t="shared" si="63"/>
        <v>2018/19</v>
      </c>
      <c r="L86" s="664" t="str">
        <f t="shared" ref="L86" si="64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5">IF(G46=0,0,ROUND(0.75*(SUM(G99:G100)-G97),2))</f>
        <v>0</v>
      </c>
      <c r="H98" s="519">
        <f t="shared" si="65"/>
        <v>0</v>
      </c>
      <c r="I98" s="519">
        <f t="shared" si="65"/>
        <v>0</v>
      </c>
      <c r="J98" s="519">
        <f t="shared" si="65"/>
        <v>0</v>
      </c>
      <c r="K98" s="519">
        <f t="shared" si="65"/>
        <v>0</v>
      </c>
      <c r="L98" s="519">
        <f t="shared" ref="L98" si="66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7">SUM(G104:G108)</f>
        <v>0</v>
      </c>
      <c r="H109" s="588">
        <f t="shared" si="67"/>
        <v>0</v>
      </c>
      <c r="I109" s="588">
        <f t="shared" si="67"/>
        <v>0</v>
      </c>
      <c r="J109" s="588">
        <f t="shared" si="67"/>
        <v>0</v>
      </c>
      <c r="K109" s="588">
        <f t="shared" si="67"/>
        <v>0</v>
      </c>
      <c r="L109" s="588">
        <f t="shared" ref="L109" si="68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" si="69">G111+G112+G113</f>
        <v>0</v>
      </c>
      <c r="H114" s="589">
        <f t="shared" ref="H114:I114" si="70">H111+H112+H113</f>
        <v>0</v>
      </c>
      <c r="I114" s="589">
        <f t="shared" si="70"/>
        <v>0</v>
      </c>
      <c r="J114" s="589">
        <f t="shared" ref="J114:K114" si="71">J111+J112+J113</f>
        <v>0</v>
      </c>
      <c r="K114" s="589">
        <f t="shared" si="71"/>
        <v>0</v>
      </c>
      <c r="L114" s="589">
        <f t="shared" ref="L114" si="72">L111+L112+L113</f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3">G118</f>
        <v>0</v>
      </c>
      <c r="I118" s="269">
        <f t="shared" si="73"/>
        <v>0</v>
      </c>
      <c r="J118" s="269">
        <f t="shared" si="73"/>
        <v>0</v>
      </c>
      <c r="K118" s="269">
        <f t="shared" si="73"/>
        <v>0</v>
      </c>
      <c r="L118" s="269">
        <f t="shared" si="73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3"/>
        <v>0</v>
      </c>
      <c r="I119" s="269">
        <f t="shared" si="73"/>
        <v>0</v>
      </c>
      <c r="J119" s="269">
        <f t="shared" si="73"/>
        <v>0</v>
      </c>
      <c r="K119" s="269">
        <f t="shared" si="73"/>
        <v>0</v>
      </c>
      <c r="L119" s="269">
        <f t="shared" si="73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3"/>
        <v>0</v>
      </c>
      <c r="I120" s="269">
        <f t="shared" si="73"/>
        <v>0</v>
      </c>
      <c r="J120" s="269">
        <f t="shared" si="73"/>
        <v>0</v>
      </c>
      <c r="K120" s="269">
        <f t="shared" si="73"/>
        <v>0</v>
      </c>
      <c r="L120" s="269">
        <f t="shared" si="73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4">SUM(G116:G120)</f>
        <v>0</v>
      </c>
      <c r="H121" s="590">
        <f t="shared" si="74"/>
        <v>0</v>
      </c>
      <c r="I121" s="590">
        <f t="shared" ref="I121:J121" si="75">SUM(I116:I120)</f>
        <v>0</v>
      </c>
      <c r="J121" s="590">
        <f t="shared" si="75"/>
        <v>0</v>
      </c>
      <c r="K121" s="590">
        <f t="shared" ref="K121:L121" si="76">SUM(K116:K120)</f>
        <v>0</v>
      </c>
      <c r="L121" s="590">
        <f t="shared" si="76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7">G124</f>
        <v>0</v>
      </c>
      <c r="I124" s="269">
        <f t="shared" si="77"/>
        <v>0</v>
      </c>
      <c r="J124" s="269">
        <f t="shared" si="77"/>
        <v>0</v>
      </c>
      <c r="K124" s="269">
        <f t="shared" si="77"/>
        <v>0</v>
      </c>
      <c r="L124" s="269">
        <f t="shared" si="77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7"/>
        <v>0</v>
      </c>
      <c r="I125" s="269">
        <f t="shared" si="77"/>
        <v>0</v>
      </c>
      <c r="J125" s="269">
        <f t="shared" si="77"/>
        <v>0</v>
      </c>
      <c r="K125" s="269">
        <f t="shared" si="77"/>
        <v>0</v>
      </c>
      <c r="L125" s="269">
        <f t="shared" si="77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7"/>
        <v>0</v>
      </c>
      <c r="I126" s="269">
        <f t="shared" si="77"/>
        <v>0</v>
      </c>
      <c r="J126" s="269">
        <f t="shared" si="77"/>
        <v>0</v>
      </c>
      <c r="K126" s="269">
        <f t="shared" si="77"/>
        <v>0</v>
      </c>
      <c r="L126" s="269">
        <f t="shared" si="77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7"/>
        <v>0</v>
      </c>
      <c r="I127" s="269">
        <f t="shared" si="77"/>
        <v>0</v>
      </c>
      <c r="J127" s="269">
        <f t="shared" si="77"/>
        <v>0</v>
      </c>
      <c r="K127" s="269">
        <f t="shared" si="77"/>
        <v>0</v>
      </c>
      <c r="L127" s="269">
        <f t="shared" si="77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7"/>
        <v>0</v>
      </c>
      <c r="I128" s="269">
        <f t="shared" si="77"/>
        <v>0</v>
      </c>
      <c r="J128" s="269">
        <f t="shared" si="77"/>
        <v>0</v>
      </c>
      <c r="K128" s="269">
        <f t="shared" si="77"/>
        <v>0</v>
      </c>
      <c r="L128" s="269">
        <f t="shared" si="77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" si="78">SUM(G124:G128)</f>
        <v>0</v>
      </c>
      <c r="H129" s="591">
        <f t="shared" ref="H129:I129" si="79">SUM(H124:H128)</f>
        <v>0</v>
      </c>
      <c r="I129" s="591">
        <f t="shared" si="79"/>
        <v>0</v>
      </c>
      <c r="J129" s="591">
        <f t="shared" ref="J129:K129" si="80">SUM(J124:J128)</f>
        <v>0</v>
      </c>
      <c r="K129" s="591">
        <f t="shared" si="80"/>
        <v>0</v>
      </c>
      <c r="L129" s="591">
        <f t="shared" ref="L129" si="81">SUM(L124:L128)</f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82">G131</f>
        <v>0</v>
      </c>
      <c r="I131" s="269">
        <f t="shared" si="82"/>
        <v>0</v>
      </c>
      <c r="J131" s="269">
        <f t="shared" si="82"/>
        <v>0</v>
      </c>
      <c r="K131" s="269">
        <f t="shared" si="82"/>
        <v>0</v>
      </c>
      <c r="L131" s="269">
        <f t="shared" si="82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82"/>
        <v>0</v>
      </c>
      <c r="I132" s="269">
        <f t="shared" si="82"/>
        <v>0</v>
      </c>
      <c r="J132" s="269">
        <f t="shared" si="82"/>
        <v>0</v>
      </c>
      <c r="K132" s="269">
        <f t="shared" si="82"/>
        <v>0</v>
      </c>
      <c r="L132" s="269">
        <f t="shared" si="82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82"/>
        <v>0</v>
      </c>
      <c r="I133" s="269">
        <f t="shared" si="82"/>
        <v>0</v>
      </c>
      <c r="J133" s="269">
        <f t="shared" si="82"/>
        <v>0</v>
      </c>
      <c r="K133" s="269">
        <f t="shared" si="82"/>
        <v>0</v>
      </c>
      <c r="L133" s="269">
        <f t="shared" si="82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82"/>
        <v>0</v>
      </c>
      <c r="I134" s="269">
        <f t="shared" si="82"/>
        <v>0</v>
      </c>
      <c r="J134" s="269">
        <f t="shared" si="82"/>
        <v>0</v>
      </c>
      <c r="K134" s="269">
        <f t="shared" si="82"/>
        <v>0</v>
      </c>
      <c r="L134" s="269">
        <f t="shared" si="82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82"/>
        <v>0</v>
      </c>
      <c r="I135" s="269">
        <f t="shared" si="82"/>
        <v>0</v>
      </c>
      <c r="J135" s="269">
        <f t="shared" si="82"/>
        <v>0</v>
      </c>
      <c r="K135" s="269">
        <f t="shared" si="82"/>
        <v>0</v>
      </c>
      <c r="L135" s="269">
        <f t="shared" si="82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" si="83">SUM(G131:G135)</f>
        <v>0</v>
      </c>
      <c r="H136" s="591">
        <f t="shared" ref="H136:I136" si="84">SUM(H131:H135)</f>
        <v>0</v>
      </c>
      <c r="I136" s="591">
        <f t="shared" si="84"/>
        <v>0</v>
      </c>
      <c r="J136" s="591">
        <f t="shared" ref="J136:K136" si="85">SUM(J131:J135)</f>
        <v>0</v>
      </c>
      <c r="K136" s="591">
        <f t="shared" si="85"/>
        <v>0</v>
      </c>
      <c r="L136" s="591">
        <f t="shared" ref="L136" si="86">SUM(L131:L135)</f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" si="87">G129-G136</f>
        <v>0</v>
      </c>
      <c r="H138" s="588">
        <f t="shared" ref="H138:I138" si="88">H129-H136</f>
        <v>0</v>
      </c>
      <c r="I138" s="588">
        <f t="shared" si="88"/>
        <v>0</v>
      </c>
      <c r="J138" s="588">
        <f t="shared" ref="J138:K138" si="89">J129-J136</f>
        <v>0</v>
      </c>
      <c r="K138" s="588">
        <f t="shared" si="89"/>
        <v>0</v>
      </c>
      <c r="L138" s="588">
        <f t="shared" ref="L138" si="90">L129-L136</f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91">G102+G109+G114+G121-G138</f>
        <v>0</v>
      </c>
      <c r="H140" s="592">
        <f t="shared" si="91"/>
        <v>0</v>
      </c>
      <c r="I140" s="592">
        <f t="shared" si="91"/>
        <v>0</v>
      </c>
      <c r="J140" s="592">
        <f t="shared" si="91"/>
        <v>0</v>
      </c>
      <c r="K140" s="592">
        <f t="shared" si="91"/>
        <v>0</v>
      </c>
      <c r="L140" s="592">
        <f t="shared" ref="L140" si="92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93">7/12*(G140-G114)+5/12*(H140-H114)+H114</f>
        <v>0</v>
      </c>
      <c r="I141" s="616">
        <f t="shared" si="93"/>
        <v>0</v>
      </c>
      <c r="J141" s="616">
        <f t="shared" si="93"/>
        <v>0</v>
      </c>
      <c r="K141" s="616">
        <f t="shared" si="93"/>
        <v>0</v>
      </c>
      <c r="L141" s="616">
        <f t="shared" si="93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94">G146</f>
        <v>0</v>
      </c>
      <c r="I146" s="269">
        <f t="shared" si="94"/>
        <v>0</v>
      </c>
      <c r="J146" s="269">
        <f t="shared" si="94"/>
        <v>0</v>
      </c>
      <c r="K146" s="269">
        <f t="shared" si="94"/>
        <v>0</v>
      </c>
      <c r="L146" s="269">
        <f t="shared" si="94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95">G147</f>
        <v>0</v>
      </c>
      <c r="I147" s="269">
        <f t="shared" si="95"/>
        <v>0</v>
      </c>
      <c r="J147" s="269">
        <f t="shared" si="95"/>
        <v>0</v>
      </c>
      <c r="K147" s="269">
        <f t="shared" si="95"/>
        <v>0</v>
      </c>
      <c r="L147" s="269">
        <f t="shared" si="95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95"/>
        <v>0</v>
      </c>
      <c r="I148" s="269">
        <f t="shared" si="95"/>
        <v>0</v>
      </c>
      <c r="J148" s="269">
        <f t="shared" si="95"/>
        <v>0</v>
      </c>
      <c r="K148" s="269">
        <f t="shared" si="95"/>
        <v>0</v>
      </c>
      <c r="L148" s="269">
        <f t="shared" si="95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94"/>
        <v>0</v>
      </c>
      <c r="I149" s="269">
        <f t="shared" si="94"/>
        <v>0</v>
      </c>
      <c r="J149" s="269">
        <f t="shared" si="94"/>
        <v>0</v>
      </c>
      <c r="K149" s="269">
        <f t="shared" si="94"/>
        <v>0</v>
      </c>
      <c r="L149" s="269">
        <f t="shared" si="94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94"/>
        <v>0</v>
      </c>
      <c r="I150" s="269">
        <f t="shared" si="94"/>
        <v>0</v>
      </c>
      <c r="J150" s="269">
        <f t="shared" si="94"/>
        <v>0</v>
      </c>
      <c r="K150" s="269">
        <f t="shared" si="94"/>
        <v>0</v>
      </c>
      <c r="L150" s="269">
        <f t="shared" si="94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6">SUM(G146:G150)</f>
        <v>0</v>
      </c>
      <c r="H152" s="593">
        <f t="shared" ref="H152:I152" si="97">SUM(H146:H150)</f>
        <v>0</v>
      </c>
      <c r="I152" s="593">
        <f t="shared" si="97"/>
        <v>0</v>
      </c>
      <c r="J152" s="593">
        <f t="shared" ref="J152:K152" si="98">SUM(J146:J150)</f>
        <v>0</v>
      </c>
      <c r="K152" s="593">
        <f t="shared" si="98"/>
        <v>0</v>
      </c>
      <c r="L152" s="593">
        <f t="shared" ref="L152" si="99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100">7/12*G152+5/12*H152</f>
        <v>0</v>
      </c>
      <c r="I153" s="616">
        <f t="shared" si="100"/>
        <v>0</v>
      </c>
      <c r="J153" s="616">
        <f t="shared" si="100"/>
        <v>0</v>
      </c>
      <c r="K153" s="616">
        <f t="shared" si="100"/>
        <v>0</v>
      </c>
      <c r="L153" s="616">
        <f t="shared" si="100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101">G158</f>
        <v>0</v>
      </c>
      <c r="I158" s="269">
        <f t="shared" si="101"/>
        <v>0</v>
      </c>
      <c r="J158" s="269">
        <f t="shared" si="101"/>
        <v>0</v>
      </c>
      <c r="K158" s="269">
        <f t="shared" si="101"/>
        <v>0</v>
      </c>
      <c r="L158" s="269">
        <f t="shared" si="101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102">G159</f>
        <v>0</v>
      </c>
      <c r="I159" s="269">
        <f t="shared" si="102"/>
        <v>0</v>
      </c>
      <c r="J159" s="269">
        <f t="shared" si="102"/>
        <v>0</v>
      </c>
      <c r="K159" s="269">
        <f t="shared" si="102"/>
        <v>0</v>
      </c>
      <c r="L159" s="269">
        <f t="shared" si="102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102"/>
        <v>0</v>
      </c>
      <c r="I160" s="269">
        <f t="shared" si="102"/>
        <v>0</v>
      </c>
      <c r="J160" s="269">
        <f t="shared" si="102"/>
        <v>0</v>
      </c>
      <c r="K160" s="269">
        <f t="shared" si="102"/>
        <v>0</v>
      </c>
      <c r="L160" s="269">
        <f t="shared" si="102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101"/>
        <v>0</v>
      </c>
      <c r="I161" s="269">
        <f t="shared" si="101"/>
        <v>0</v>
      </c>
      <c r="J161" s="269">
        <f t="shared" si="101"/>
        <v>0</v>
      </c>
      <c r="K161" s="269">
        <f t="shared" si="101"/>
        <v>0</v>
      </c>
      <c r="L161" s="269">
        <f t="shared" si="101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101"/>
        <v>0</v>
      </c>
      <c r="I162" s="269">
        <f t="shared" si="101"/>
        <v>0</v>
      </c>
      <c r="J162" s="269">
        <f t="shared" si="101"/>
        <v>0</v>
      </c>
      <c r="K162" s="269">
        <f t="shared" si="101"/>
        <v>0</v>
      </c>
      <c r="L162" s="269">
        <f t="shared" si="101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103">SUM(G158:G162)</f>
        <v>0</v>
      </c>
      <c r="H164" s="593">
        <f t="shared" ref="H164:I164" si="104">SUM(H158:H162)</f>
        <v>0</v>
      </c>
      <c r="I164" s="593">
        <f t="shared" si="104"/>
        <v>0</v>
      </c>
      <c r="J164" s="593">
        <f t="shared" ref="J164:K164" si="105">SUM(J158:J162)</f>
        <v>0</v>
      </c>
      <c r="K164" s="593">
        <f t="shared" si="105"/>
        <v>0</v>
      </c>
      <c r="L164" s="593">
        <f t="shared" ref="L164" si="106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7">7/12*G164+5/12*H164</f>
        <v>0</v>
      </c>
      <c r="I165" s="616">
        <f t="shared" si="107"/>
        <v>0</v>
      </c>
      <c r="J165" s="616">
        <f t="shared" si="107"/>
        <v>0</v>
      </c>
      <c r="K165" s="616">
        <f t="shared" si="107"/>
        <v>0</v>
      </c>
      <c r="L165" s="616">
        <f t="shared" si="107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8">G86</f>
        <v>2014/15</v>
      </c>
      <c r="H170" s="664" t="str">
        <f t="shared" si="108"/>
        <v>2015/16</v>
      </c>
      <c r="I170" s="664" t="str">
        <f t="shared" si="108"/>
        <v>2016/17</v>
      </c>
      <c r="J170" s="664" t="str">
        <f t="shared" si="108"/>
        <v>2017/18</v>
      </c>
      <c r="K170" s="664" t="str">
        <f t="shared" si="108"/>
        <v>2018/19</v>
      </c>
      <c r="L170" s="664" t="str">
        <f t="shared" ref="L170" si="109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10">G9</f>
        <v>2014</v>
      </c>
      <c r="H171" s="664">
        <f t="shared" si="110"/>
        <v>2015</v>
      </c>
      <c r="I171" s="664">
        <f t="shared" si="110"/>
        <v>2016</v>
      </c>
      <c r="J171" s="664">
        <f t="shared" si="110"/>
        <v>2017</v>
      </c>
      <c r="K171" s="664">
        <f t="shared" si="110"/>
        <v>2018</v>
      </c>
      <c r="L171" s="664">
        <f t="shared" ref="L171" si="111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12">G177</f>
        <v>0</v>
      </c>
      <c r="I177" s="269">
        <f t="shared" si="112"/>
        <v>0</v>
      </c>
      <c r="J177" s="269">
        <f t="shared" si="112"/>
        <v>0</v>
      </c>
      <c r="K177" s="269">
        <f t="shared" si="112"/>
        <v>0</v>
      </c>
      <c r="L177" s="269">
        <f t="shared" si="112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12"/>
        <v>0</v>
      </c>
      <c r="I178" s="269">
        <f t="shared" si="112"/>
        <v>0</v>
      </c>
      <c r="J178" s="269">
        <f t="shared" si="112"/>
        <v>0</v>
      </c>
      <c r="K178" s="269">
        <f t="shared" si="112"/>
        <v>0</v>
      </c>
      <c r="L178" s="269">
        <f t="shared" si="112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12"/>
        <v>0</v>
      </c>
      <c r="I179" s="269">
        <f t="shared" si="112"/>
        <v>0</v>
      </c>
      <c r="J179" s="269">
        <f t="shared" si="112"/>
        <v>0</v>
      </c>
      <c r="K179" s="269">
        <f t="shared" si="112"/>
        <v>0</v>
      </c>
      <c r="L179" s="269">
        <f t="shared" si="112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13">SUM(G177:G179)</f>
        <v>0</v>
      </c>
      <c r="H180" s="594">
        <f t="shared" ref="H180:I180" si="114">SUM(H177:H179)</f>
        <v>0</v>
      </c>
      <c r="I180" s="594">
        <f t="shared" si="114"/>
        <v>0</v>
      </c>
      <c r="J180" s="594">
        <f t="shared" ref="J180:K180" si="115">SUM(J177:J179)</f>
        <v>0</v>
      </c>
      <c r="K180" s="594">
        <f t="shared" si="115"/>
        <v>0</v>
      </c>
      <c r="L180" s="594">
        <f t="shared" ref="L180" si="116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7">G182</f>
        <v>0</v>
      </c>
      <c r="I182" s="269">
        <f t="shared" si="117"/>
        <v>0</v>
      </c>
      <c r="J182" s="269">
        <f t="shared" si="117"/>
        <v>0</v>
      </c>
      <c r="K182" s="269">
        <f t="shared" si="117"/>
        <v>0</v>
      </c>
      <c r="L182" s="269">
        <f t="shared" si="117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7"/>
        <v>0</v>
      </c>
      <c r="I183" s="269">
        <f t="shared" si="117"/>
        <v>0</v>
      </c>
      <c r="J183" s="269">
        <f t="shared" si="117"/>
        <v>0</v>
      </c>
      <c r="K183" s="269">
        <f t="shared" si="117"/>
        <v>0</v>
      </c>
      <c r="L183" s="269">
        <f t="shared" si="117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7"/>
        <v>0</v>
      </c>
      <c r="I184" s="269">
        <f t="shared" si="117"/>
        <v>0</v>
      </c>
      <c r="J184" s="269">
        <f t="shared" si="117"/>
        <v>0</v>
      </c>
      <c r="K184" s="269">
        <f t="shared" si="117"/>
        <v>0</v>
      </c>
      <c r="L184" s="269">
        <f t="shared" si="117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7"/>
        <v>0</v>
      </c>
      <c r="I185" s="269">
        <f t="shared" si="117"/>
        <v>0</v>
      </c>
      <c r="J185" s="269">
        <f t="shared" si="117"/>
        <v>0</v>
      </c>
      <c r="K185" s="269">
        <f t="shared" si="117"/>
        <v>0</v>
      </c>
      <c r="L185" s="269">
        <f t="shared" si="117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7"/>
        <v>0</v>
      </c>
      <c r="I186" s="269">
        <f t="shared" si="117"/>
        <v>0</v>
      </c>
      <c r="J186" s="269">
        <f t="shared" si="117"/>
        <v>0</v>
      </c>
      <c r="K186" s="269">
        <f t="shared" si="117"/>
        <v>0</v>
      </c>
      <c r="L186" s="269">
        <f t="shared" si="117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8">SUM(G182:G186)</f>
        <v>0</v>
      </c>
      <c r="H187" s="594">
        <f t="shared" ref="H187:I187" si="119">SUM(H182:H186)</f>
        <v>0</v>
      </c>
      <c r="I187" s="594">
        <f t="shared" si="119"/>
        <v>0</v>
      </c>
      <c r="J187" s="594">
        <f t="shared" ref="J187:K187" si="120">SUM(J182:J186)</f>
        <v>0</v>
      </c>
      <c r="K187" s="594">
        <f t="shared" si="120"/>
        <v>0</v>
      </c>
      <c r="L187" s="594">
        <f t="shared" ref="L187" si="121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" si="122">G180+G187</f>
        <v>0</v>
      </c>
      <c r="H189" s="593">
        <f t="shared" ref="H189:I189" si="123">H180+H187</f>
        <v>0</v>
      </c>
      <c r="I189" s="593">
        <f t="shared" si="123"/>
        <v>0</v>
      </c>
      <c r="J189" s="593">
        <f t="shared" ref="J189:K189" si="124">J180+J187</f>
        <v>0</v>
      </c>
      <c r="K189" s="593">
        <f t="shared" si="124"/>
        <v>0</v>
      </c>
      <c r="L189" s="593">
        <f t="shared" ref="L189" si="125">L180+L187</f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26">7/12*G189+5/12*H189</f>
        <v>0</v>
      </c>
      <c r="I190" s="353">
        <f t="shared" ref="I190" si="127">7/12*H189+5/12*I189</f>
        <v>0</v>
      </c>
      <c r="J190" s="353">
        <f t="shared" ref="J190:L190" si="128">7/12*I189+5/12*J189</f>
        <v>0</v>
      </c>
      <c r="K190" s="353">
        <f t="shared" si="128"/>
        <v>0</v>
      </c>
      <c r="L190" s="353">
        <f t="shared" si="128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9">G195</f>
        <v>0</v>
      </c>
      <c r="I195" s="269">
        <f t="shared" si="129"/>
        <v>0</v>
      </c>
      <c r="J195" s="269">
        <f t="shared" si="129"/>
        <v>0</v>
      </c>
      <c r="K195" s="269">
        <f t="shared" si="129"/>
        <v>0</v>
      </c>
      <c r="L195" s="269">
        <f t="shared" si="129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9"/>
        <v>0</v>
      </c>
      <c r="I196" s="269">
        <f t="shared" si="129"/>
        <v>0</v>
      </c>
      <c r="J196" s="269">
        <f t="shared" si="129"/>
        <v>0</v>
      </c>
      <c r="K196" s="269">
        <f t="shared" si="129"/>
        <v>0</v>
      </c>
      <c r="L196" s="269">
        <f t="shared" si="129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9"/>
        <v>0</v>
      </c>
      <c r="I197" s="269">
        <f t="shared" si="129"/>
        <v>0</v>
      </c>
      <c r="J197" s="269">
        <f t="shared" si="129"/>
        <v>0</v>
      </c>
      <c r="K197" s="269">
        <f t="shared" si="129"/>
        <v>0</v>
      </c>
      <c r="L197" s="269">
        <f t="shared" si="129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9"/>
        <v>0</v>
      </c>
      <c r="I198" s="269">
        <f t="shared" si="129"/>
        <v>0</v>
      </c>
      <c r="J198" s="269">
        <f t="shared" si="129"/>
        <v>0</v>
      </c>
      <c r="K198" s="269">
        <f t="shared" si="129"/>
        <v>0</v>
      </c>
      <c r="L198" s="269">
        <f t="shared" si="129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30">SUM(G195:G198)</f>
        <v>0</v>
      </c>
      <c r="H200" s="595">
        <f t="shared" ref="H200:I200" si="131">SUM(H195:H198)</f>
        <v>0</v>
      </c>
      <c r="I200" s="595">
        <f t="shared" si="131"/>
        <v>0</v>
      </c>
      <c r="J200" s="595">
        <f t="shared" ref="J200:K200" si="132">SUM(J195:J198)</f>
        <v>0</v>
      </c>
      <c r="K200" s="595">
        <f t="shared" si="132"/>
        <v>0</v>
      </c>
      <c r="L200" s="595">
        <f t="shared" ref="L200" si="133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34">G206</f>
        <v>0</v>
      </c>
      <c r="I206" s="269">
        <f t="shared" si="134"/>
        <v>0</v>
      </c>
      <c r="J206" s="269">
        <f t="shared" si="134"/>
        <v>0</v>
      </c>
      <c r="K206" s="269">
        <f t="shared" si="134"/>
        <v>0</v>
      </c>
      <c r="L206" s="269">
        <f t="shared" si="134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34"/>
        <v>0</v>
      </c>
      <c r="I207" s="269">
        <f t="shared" si="134"/>
        <v>0</v>
      </c>
      <c r="J207" s="269">
        <f t="shared" si="134"/>
        <v>0</v>
      </c>
      <c r="K207" s="269">
        <f t="shared" si="134"/>
        <v>0</v>
      </c>
      <c r="L207" s="269">
        <f t="shared" si="134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ref="H208:L210" si="135">G208</f>
        <v>0</v>
      </c>
      <c r="I208" s="269">
        <f t="shared" si="135"/>
        <v>0</v>
      </c>
      <c r="J208" s="269">
        <f t="shared" si="135"/>
        <v>0</v>
      </c>
      <c r="K208" s="269">
        <f t="shared" si="135"/>
        <v>0</v>
      </c>
      <c r="L208" s="269">
        <f t="shared" si="135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35"/>
        <v>0</v>
      </c>
      <c r="I209" s="269">
        <f t="shared" si="135"/>
        <v>0</v>
      </c>
      <c r="J209" s="269">
        <f t="shared" si="135"/>
        <v>0</v>
      </c>
      <c r="K209" s="269">
        <f t="shared" si="135"/>
        <v>0</v>
      </c>
      <c r="L209" s="269">
        <f t="shared" si="135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35"/>
        <v>0</v>
      </c>
      <c r="I210" s="269">
        <f t="shared" si="135"/>
        <v>0</v>
      </c>
      <c r="J210" s="269">
        <f t="shared" si="135"/>
        <v>0</v>
      </c>
      <c r="K210" s="269">
        <f t="shared" si="135"/>
        <v>0</v>
      </c>
      <c r="L210" s="269">
        <f t="shared" si="135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ref="H211:L212" si="136">G211</f>
        <v>0</v>
      </c>
      <c r="I211" s="269">
        <f t="shared" si="136"/>
        <v>0</v>
      </c>
      <c r="J211" s="269">
        <f t="shared" si="136"/>
        <v>0</v>
      </c>
      <c r="K211" s="269">
        <f t="shared" si="136"/>
        <v>0</v>
      </c>
      <c r="L211" s="269">
        <f t="shared" si="136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36"/>
        <v>0</v>
      </c>
      <c r="I212" s="269">
        <f t="shared" si="136"/>
        <v>0</v>
      </c>
      <c r="J212" s="269">
        <f t="shared" si="136"/>
        <v>0</v>
      </c>
      <c r="K212" s="269">
        <f t="shared" si="136"/>
        <v>0</v>
      </c>
      <c r="L212" s="269">
        <f t="shared" si="136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34"/>
        <v>0</v>
      </c>
      <c r="I213" s="269">
        <f t="shared" si="134"/>
        <v>0</v>
      </c>
      <c r="J213" s="269">
        <f t="shared" si="134"/>
        <v>0</v>
      </c>
      <c r="K213" s="269">
        <f t="shared" si="134"/>
        <v>0</v>
      </c>
      <c r="L213" s="269">
        <f t="shared" si="134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34"/>
        <v>0</v>
      </c>
      <c r="I214" s="269">
        <f t="shared" si="134"/>
        <v>0</v>
      </c>
      <c r="J214" s="269">
        <f t="shared" si="134"/>
        <v>0</v>
      </c>
      <c r="K214" s="269">
        <f t="shared" si="134"/>
        <v>0</v>
      </c>
      <c r="L214" s="269">
        <f t="shared" si="134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34"/>
        <v>0</v>
      </c>
      <c r="I215" s="269">
        <f t="shared" si="134"/>
        <v>0</v>
      </c>
      <c r="J215" s="269">
        <f t="shared" si="134"/>
        <v>0</v>
      </c>
      <c r="K215" s="269">
        <f t="shared" si="134"/>
        <v>0</v>
      </c>
      <c r="L215" s="269">
        <f t="shared" si="134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" si="137">SUM(G206:G215)</f>
        <v>0</v>
      </c>
      <c r="H217" s="595">
        <f t="shared" ref="H217:I217" si="138">SUM(H206:H215)</f>
        <v>0</v>
      </c>
      <c r="I217" s="595">
        <f t="shared" si="138"/>
        <v>0</v>
      </c>
      <c r="J217" s="595">
        <f t="shared" ref="J217:K217" si="139">SUM(J206:J215)</f>
        <v>0</v>
      </c>
      <c r="K217" s="595">
        <f t="shared" si="139"/>
        <v>0</v>
      </c>
      <c r="L217" s="595">
        <f t="shared" ref="L217" si="140">SUM(L206:L215)</f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41">G223</f>
        <v>0</v>
      </c>
      <c r="I223" s="269">
        <f t="shared" si="141"/>
        <v>0</v>
      </c>
      <c r="J223" s="269">
        <f t="shared" si="141"/>
        <v>0</v>
      </c>
      <c r="K223" s="269">
        <f t="shared" si="141"/>
        <v>0</v>
      </c>
      <c r="L223" s="269">
        <f t="shared" si="14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ref="H224:L225" si="142">G224</f>
        <v>0</v>
      </c>
      <c r="I224" s="269">
        <f t="shared" si="142"/>
        <v>0</v>
      </c>
      <c r="J224" s="269">
        <f t="shared" si="142"/>
        <v>0</v>
      </c>
      <c r="K224" s="269">
        <f t="shared" si="142"/>
        <v>0</v>
      </c>
      <c r="L224" s="269">
        <f t="shared" si="142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42"/>
        <v>0</v>
      </c>
      <c r="I225" s="269">
        <f t="shared" si="142"/>
        <v>0</v>
      </c>
      <c r="J225" s="269">
        <f t="shared" si="142"/>
        <v>0</v>
      </c>
      <c r="K225" s="269">
        <f t="shared" si="142"/>
        <v>0</v>
      </c>
      <c r="L225" s="269">
        <f t="shared" si="142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41"/>
        <v>0</v>
      </c>
      <c r="I226" s="269">
        <f t="shared" si="141"/>
        <v>0</v>
      </c>
      <c r="J226" s="269">
        <f t="shared" si="141"/>
        <v>0</v>
      </c>
      <c r="K226" s="269">
        <f t="shared" si="141"/>
        <v>0</v>
      </c>
      <c r="L226" s="269">
        <f t="shared" si="14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41"/>
        <v>0</v>
      </c>
      <c r="I227" s="269">
        <f t="shared" si="141"/>
        <v>0</v>
      </c>
      <c r="J227" s="269">
        <f t="shared" si="141"/>
        <v>0</v>
      </c>
      <c r="K227" s="269">
        <f t="shared" si="141"/>
        <v>0</v>
      </c>
      <c r="L227" s="269">
        <f t="shared" si="14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41"/>
        <v>0</v>
      </c>
      <c r="I228" s="269">
        <f t="shared" si="141"/>
        <v>0</v>
      </c>
      <c r="J228" s="269">
        <f t="shared" si="141"/>
        <v>0</v>
      </c>
      <c r="K228" s="269">
        <f t="shared" si="141"/>
        <v>0</v>
      </c>
      <c r="L228" s="269">
        <f t="shared" si="14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" si="143">SUM(G223:G228)</f>
        <v>0</v>
      </c>
      <c r="H230" s="595">
        <f t="shared" ref="H230:I230" si="144">SUM(H223:H228)</f>
        <v>0</v>
      </c>
      <c r="I230" s="595">
        <f t="shared" si="144"/>
        <v>0</v>
      </c>
      <c r="J230" s="595">
        <f t="shared" ref="J230:K230" si="145">SUM(J223:J228)</f>
        <v>0</v>
      </c>
      <c r="K230" s="595">
        <f t="shared" si="145"/>
        <v>0</v>
      </c>
      <c r="L230" s="595">
        <f t="shared" ref="L230" si="146">SUM(L223:L228)</f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" si="147">G200+G217+G230</f>
        <v>0</v>
      </c>
      <c r="H234" s="593">
        <f t="shared" ref="H234:I234" si="148">H200+H217+H230</f>
        <v>0</v>
      </c>
      <c r="I234" s="593">
        <f t="shared" si="148"/>
        <v>0</v>
      </c>
      <c r="J234" s="593">
        <f t="shared" ref="J234:K234" si="149">J200+J217+J230</f>
        <v>0</v>
      </c>
      <c r="K234" s="593">
        <f t="shared" si="149"/>
        <v>0</v>
      </c>
      <c r="L234" s="593">
        <f t="shared" ref="L234" si="150">L200+L217+L230</f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51">G9</f>
        <v>2014</v>
      </c>
      <c r="H243" s="664">
        <f t="shared" si="151"/>
        <v>2015</v>
      </c>
      <c r="I243" s="664">
        <f t="shared" si="151"/>
        <v>2016</v>
      </c>
      <c r="J243" s="664">
        <f t="shared" si="151"/>
        <v>2017</v>
      </c>
      <c r="K243" s="664">
        <f t="shared" si="151"/>
        <v>2018</v>
      </c>
      <c r="L243" s="664">
        <f t="shared" ref="L243" si="152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53">H141</f>
        <v>0</v>
      </c>
      <c r="I249" s="519">
        <f t="shared" ref="I249:J249" si="154">I141</f>
        <v>0</v>
      </c>
      <c r="J249" s="519">
        <f t="shared" si="154"/>
        <v>0</v>
      </c>
      <c r="K249" s="519">
        <f t="shared" ref="K249:L249" si="155">K141</f>
        <v>0</v>
      </c>
      <c r="L249" s="519">
        <f t="shared" si="155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56">H153</f>
        <v>0</v>
      </c>
      <c r="I250" s="601">
        <f t="shared" ref="I250:J250" si="157">I153</f>
        <v>0</v>
      </c>
      <c r="J250" s="601">
        <f t="shared" si="157"/>
        <v>0</v>
      </c>
      <c r="K250" s="601">
        <f t="shared" ref="K250:L250" si="158">K153</f>
        <v>0</v>
      </c>
      <c r="L250" s="601">
        <f t="shared" si="158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59">H165</f>
        <v>0</v>
      </c>
      <c r="I251" s="601">
        <f t="shared" ref="I251:J251" si="160">I165</f>
        <v>0</v>
      </c>
      <c r="J251" s="601">
        <f t="shared" si="160"/>
        <v>0</v>
      </c>
      <c r="K251" s="601">
        <f t="shared" ref="K251:L251" si="161">K165</f>
        <v>0</v>
      </c>
      <c r="L251" s="601">
        <f t="shared" si="161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" si="162">SUM(G249:G251)</f>
        <v>0</v>
      </c>
      <c r="H252" s="523">
        <f t="shared" ref="H252:I252" si="163">SUM(H249:H251)</f>
        <v>0</v>
      </c>
      <c r="I252" s="523">
        <f t="shared" si="163"/>
        <v>0</v>
      </c>
      <c r="J252" s="523">
        <f t="shared" ref="J252:K252" si="164">SUM(J249:J251)</f>
        <v>0</v>
      </c>
      <c r="K252" s="523">
        <f t="shared" si="164"/>
        <v>0</v>
      </c>
      <c r="L252" s="523">
        <f t="shared" ref="L252" si="165">SUM(L249:L251)</f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66">H190</f>
        <v>0</v>
      </c>
      <c r="I254" s="519">
        <f t="shared" si="166"/>
        <v>0</v>
      </c>
      <c r="J254" s="519">
        <f t="shared" si="166"/>
        <v>0</v>
      </c>
      <c r="K254" s="519">
        <f t="shared" ref="K254:L254" si="167">K190</f>
        <v>0</v>
      </c>
      <c r="L254" s="519">
        <f t="shared" si="167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:I255" si="168">H200</f>
        <v>0</v>
      </c>
      <c r="I255" s="519">
        <f t="shared" si="168"/>
        <v>0</v>
      </c>
      <c r="J255" s="519">
        <f t="shared" ref="J255:K255" si="169">J200</f>
        <v>0</v>
      </c>
      <c r="K255" s="519">
        <f t="shared" si="169"/>
        <v>0</v>
      </c>
      <c r="L255" s="519">
        <f t="shared" ref="L255" si="170">L200</f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:I256" si="171">H217</f>
        <v>0</v>
      </c>
      <c r="I256" s="519">
        <f t="shared" si="171"/>
        <v>0</v>
      </c>
      <c r="J256" s="519">
        <f t="shared" ref="J256:K256" si="172">J217</f>
        <v>0</v>
      </c>
      <c r="K256" s="519">
        <f t="shared" si="172"/>
        <v>0</v>
      </c>
      <c r="L256" s="519">
        <f t="shared" ref="L256" si="173">L217</f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:I257" si="174">H230</f>
        <v>0</v>
      </c>
      <c r="I257" s="519">
        <f t="shared" si="174"/>
        <v>0</v>
      </c>
      <c r="J257" s="519">
        <f t="shared" ref="J257:K257" si="175">J230</f>
        <v>0</v>
      </c>
      <c r="K257" s="519">
        <f t="shared" si="175"/>
        <v>0</v>
      </c>
      <c r="L257" s="519">
        <f t="shared" ref="L257" si="176">L230</f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" si="177">SUM(G254:G257)</f>
        <v>0</v>
      </c>
      <c r="H258" s="523">
        <f t="shared" ref="H258:I258" si="178">SUM(H254:H257)</f>
        <v>0</v>
      </c>
      <c r="I258" s="523">
        <f t="shared" si="178"/>
        <v>0</v>
      </c>
      <c r="J258" s="523">
        <f t="shared" ref="J258:K258" si="179">SUM(J254:J257)</f>
        <v>0</v>
      </c>
      <c r="K258" s="523">
        <f t="shared" si="179"/>
        <v>0</v>
      </c>
      <c r="L258" s="523">
        <f t="shared" ref="L258" si="180">SUM(L254:L257)</f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" si="181">G252-G258</f>
        <v>0</v>
      </c>
      <c r="H260" s="523">
        <f t="shared" ref="H260:I260" si="182">H252-H258</f>
        <v>0</v>
      </c>
      <c r="I260" s="523">
        <f t="shared" si="182"/>
        <v>0</v>
      </c>
      <c r="J260" s="523">
        <f t="shared" ref="J260:K260" si="183">J252-J258</f>
        <v>0</v>
      </c>
      <c r="K260" s="523">
        <f t="shared" si="183"/>
        <v>0</v>
      </c>
      <c r="L260" s="523">
        <f t="shared" ref="L260" si="184">L252-L258</f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85">G266</f>
        <v>0</v>
      </c>
      <c r="I266" s="409">
        <f t="shared" si="185"/>
        <v>0</v>
      </c>
      <c r="J266" s="409">
        <f t="shared" si="185"/>
        <v>0</v>
      </c>
      <c r="K266" s="409">
        <f t="shared" si="185"/>
        <v>0</v>
      </c>
      <c r="L266" s="409">
        <f t="shared" si="185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85"/>
        <v>0</v>
      </c>
      <c r="I267" s="409">
        <f t="shared" si="185"/>
        <v>0</v>
      </c>
      <c r="J267" s="409">
        <f t="shared" si="185"/>
        <v>0</v>
      </c>
      <c r="K267" s="409">
        <f t="shared" si="185"/>
        <v>0</v>
      </c>
      <c r="L267" s="409">
        <f t="shared" si="185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86">G266-G267</f>
        <v>0</v>
      </c>
      <c r="H269" s="523">
        <f t="shared" si="186"/>
        <v>0</v>
      </c>
      <c r="I269" s="523">
        <f t="shared" si="186"/>
        <v>0</v>
      </c>
      <c r="J269" s="523">
        <f t="shared" si="186"/>
        <v>0</v>
      </c>
      <c r="K269" s="523">
        <f t="shared" si="186"/>
        <v>0</v>
      </c>
      <c r="L269" s="523">
        <f t="shared" ref="L269" si="187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88">G260+G269</f>
        <v>0</v>
      </c>
      <c r="H273" s="523">
        <f t="shared" si="188"/>
        <v>0</v>
      </c>
      <c r="I273" s="523">
        <f t="shared" si="188"/>
        <v>0</v>
      </c>
      <c r="J273" s="523">
        <f t="shared" si="188"/>
        <v>0</v>
      </c>
      <c r="K273" s="523">
        <f t="shared" si="188"/>
        <v>0</v>
      </c>
      <c r="L273" s="523">
        <f t="shared" ref="L273" si="189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90">G273/(G252+G266)</f>
        <v>#DIV/0!</v>
      </c>
      <c r="H274" s="662" t="e">
        <f t="shared" si="190"/>
        <v>#DIV/0!</v>
      </c>
      <c r="I274" s="662" t="e">
        <f t="shared" si="190"/>
        <v>#DIV/0!</v>
      </c>
      <c r="J274" s="662" t="e">
        <f t="shared" si="190"/>
        <v>#DIV/0!</v>
      </c>
      <c r="K274" s="662" t="e">
        <f t="shared" si="190"/>
        <v>#DIV/0!</v>
      </c>
      <c r="L274" s="662" t="e">
        <f t="shared" ref="L274" si="191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183:E183"/>
    <mergeCell ref="D184:E184"/>
    <mergeCell ref="D185:E185"/>
    <mergeCell ref="D186:E186"/>
    <mergeCell ref="D146:E146"/>
    <mergeCell ref="D149:E149"/>
    <mergeCell ref="D150:E150"/>
    <mergeCell ref="D158:E158"/>
    <mergeCell ref="D161:E161"/>
    <mergeCell ref="D162:E162"/>
    <mergeCell ref="D182:E182"/>
    <mergeCell ref="D196:E196"/>
    <mergeCell ref="D195:E195"/>
    <mergeCell ref="D215:E215"/>
    <mergeCell ref="D197:E197"/>
    <mergeCell ref="D198:E198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133:E133"/>
    <mergeCell ref="D134:E134"/>
    <mergeCell ref="D135:E135"/>
    <mergeCell ref="D124:E124"/>
    <mergeCell ref="D125:E125"/>
    <mergeCell ref="D126:E126"/>
    <mergeCell ref="D127:E127"/>
    <mergeCell ref="D128:E128"/>
    <mergeCell ref="D119:E119"/>
    <mergeCell ref="D120:E120"/>
    <mergeCell ref="D118:E118"/>
    <mergeCell ref="D131:E131"/>
    <mergeCell ref="D132:E132"/>
  </mergeCells>
  <phoneticPr fontId="0" type="noConversion"/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5"/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>
        <v>1</v>
      </c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" si="30">SUM(G47:G48)</f>
        <v>0</v>
      </c>
      <c r="H52" s="517">
        <f t="shared" ref="H52:I52" si="31">SUM(H47:H48)</f>
        <v>0</v>
      </c>
      <c r="I52" s="517">
        <f t="shared" si="31"/>
        <v>0</v>
      </c>
      <c r="J52" s="517">
        <f t="shared" ref="J52:K52" si="32">SUM(J47:J48)</f>
        <v>0</v>
      </c>
      <c r="K52" s="517">
        <f t="shared" si="32"/>
        <v>0</v>
      </c>
      <c r="L52" s="517">
        <f t="shared" ref="L52" si="33">SUM(L47:L48)</f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4">G55</f>
        <v>0</v>
      </c>
      <c r="I55" s="316">
        <f t="shared" si="34"/>
        <v>0</v>
      </c>
      <c r="J55" s="316">
        <f t="shared" si="34"/>
        <v>0</v>
      </c>
      <c r="K55" s="316">
        <f t="shared" si="34"/>
        <v>0</v>
      </c>
      <c r="L55" s="316">
        <f t="shared" si="34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4"/>
        <v>0</v>
      </c>
      <c r="I56" s="316">
        <f t="shared" si="34"/>
        <v>0</v>
      </c>
      <c r="J56" s="316">
        <f t="shared" si="34"/>
        <v>0</v>
      </c>
      <c r="K56" s="316">
        <f t="shared" si="34"/>
        <v>0</v>
      </c>
      <c r="L56" s="316">
        <f t="shared" si="34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5">G55+G56</f>
        <v>0</v>
      </c>
      <c r="H57" s="516">
        <f t="shared" si="35"/>
        <v>0</v>
      </c>
      <c r="I57" s="516">
        <f t="shared" si="35"/>
        <v>0</v>
      </c>
      <c r="J57" s="516">
        <f t="shared" si="35"/>
        <v>0</v>
      </c>
      <c r="K57" s="516">
        <f t="shared" si="35"/>
        <v>0</v>
      </c>
      <c r="L57" s="516">
        <f t="shared" si="35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6">G58</f>
        <v>0</v>
      </c>
      <c r="I58" s="316">
        <f t="shared" si="36"/>
        <v>0</v>
      </c>
      <c r="J58" s="316">
        <f t="shared" si="36"/>
        <v>0</v>
      </c>
      <c r="K58" s="316">
        <f t="shared" si="36"/>
        <v>0</v>
      </c>
      <c r="L58" s="316">
        <f t="shared" si="36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6"/>
        <v>0</v>
      </c>
      <c r="I59" s="316">
        <f t="shared" si="36"/>
        <v>0</v>
      </c>
      <c r="J59" s="316">
        <f t="shared" si="36"/>
        <v>0</v>
      </c>
      <c r="K59" s="316">
        <f t="shared" si="36"/>
        <v>0</v>
      </c>
      <c r="L59" s="316">
        <f t="shared" si="36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7">($E$27*G58)+($E$28*G59)</f>
        <v>0</v>
      </c>
      <c r="H60" s="596">
        <f t="shared" si="37"/>
        <v>0</v>
      </c>
      <c r="I60" s="596">
        <f t="shared" si="37"/>
        <v>0</v>
      </c>
      <c r="J60" s="596">
        <f t="shared" si="37"/>
        <v>0</v>
      </c>
      <c r="K60" s="596">
        <f t="shared" si="37"/>
        <v>0</v>
      </c>
      <c r="L60" s="596">
        <f t="shared" ref="L60" si="38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9">ROUND(IF(G64&lt;(G57*0.8),G64,(0.8*G57)),0)</f>
        <v>0</v>
      </c>
      <c r="H61" s="517">
        <f t="shared" si="39"/>
        <v>0</v>
      </c>
      <c r="I61" s="517">
        <f>ROUND(IF(I64&lt;(I57*0.8),I64,(0.8*I57)),0)</f>
        <v>0</v>
      </c>
      <c r="J61" s="517">
        <f t="shared" si="39"/>
        <v>0</v>
      </c>
      <c r="K61" s="517">
        <f t="shared" si="39"/>
        <v>0</v>
      </c>
      <c r="L61" s="517">
        <f t="shared" ref="L61" si="40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1">+G62</f>
        <v>#REF!</v>
      </c>
      <c r="I62" s="315" t="e">
        <f t="shared" si="41"/>
        <v>#REF!</v>
      </c>
      <c r="J62" s="315" t="e">
        <f t="shared" si="41"/>
        <v>#REF!</v>
      </c>
      <c r="K62" s="315" t="e">
        <f t="shared" si="41"/>
        <v>#REF!</v>
      </c>
      <c r="L62" s="315" t="e">
        <f t="shared" si="41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" si="42">SUM(G58:G59)</f>
        <v>0</v>
      </c>
      <c r="H63" s="517">
        <f t="shared" ref="H63:I63" si="43">SUM(H58:H59)</f>
        <v>0</v>
      </c>
      <c r="I63" s="517">
        <f t="shared" si="43"/>
        <v>0</v>
      </c>
      <c r="J63" s="517">
        <f t="shared" ref="J63:K63" si="44">SUM(J58:J59)</f>
        <v>0</v>
      </c>
      <c r="K63" s="517">
        <f t="shared" si="44"/>
        <v>0</v>
      </c>
      <c r="L63" s="517">
        <f t="shared" ref="L63" si="45">SUM(L58:L59)</f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6">G9</f>
        <v>2014</v>
      </c>
      <c r="H67" s="668">
        <f t="shared" si="46"/>
        <v>2015</v>
      </c>
      <c r="I67" s="668">
        <f t="shared" si="46"/>
        <v>2016</v>
      </c>
      <c r="J67" s="668">
        <f t="shared" si="46"/>
        <v>2017</v>
      </c>
      <c r="K67" s="668">
        <f t="shared" si="46"/>
        <v>2018</v>
      </c>
      <c r="L67" s="668">
        <f t="shared" ref="L67" si="47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8">SUM(G71:G72)</f>
        <v>0</v>
      </c>
      <c r="H70" s="517">
        <f t="shared" si="48"/>
        <v>0</v>
      </c>
      <c r="I70" s="517">
        <f t="shared" si="48"/>
        <v>0</v>
      </c>
      <c r="J70" s="517">
        <f t="shared" si="48"/>
        <v>0</v>
      </c>
      <c r="K70" s="517">
        <f t="shared" si="48"/>
        <v>0</v>
      </c>
      <c r="L70" s="517">
        <f t="shared" ref="L70" si="49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50">LOOKUP(G69,groepenleerlingennu,vloeroppervlaknu)</f>
        <v>375</v>
      </c>
      <c r="H74" s="587">
        <f t="shared" si="50"/>
        <v>375</v>
      </c>
      <c r="I74" s="587">
        <f t="shared" si="50"/>
        <v>375</v>
      </c>
      <c r="J74" s="587">
        <f t="shared" si="50"/>
        <v>375</v>
      </c>
      <c r="K74" s="587">
        <f t="shared" si="50"/>
        <v>375</v>
      </c>
      <c r="L74" s="587">
        <f t="shared" ref="L74" si="51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2">SUM(G76:G77)</f>
        <v>0</v>
      </c>
      <c r="H75" s="517">
        <f t="shared" ref="H75:I75" si="53">SUM(H76:H77)</f>
        <v>0</v>
      </c>
      <c r="I75" s="517">
        <f t="shared" si="53"/>
        <v>0</v>
      </c>
      <c r="J75" s="517">
        <f t="shared" ref="J75:K75" si="54">SUM(J76:J77)</f>
        <v>0</v>
      </c>
      <c r="K75" s="517">
        <f t="shared" si="54"/>
        <v>0</v>
      </c>
      <c r="L75" s="517">
        <f t="shared" ref="L75" si="55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6">LOOKUP(G71,groepenleerlingennu,vloeroppervlaknu)</f>
        <v>0</v>
      </c>
      <c r="H76" s="598">
        <f t="shared" si="56"/>
        <v>0</v>
      </c>
      <c r="I76" s="598">
        <f t="shared" ref="I76:J76" si="57">LOOKUP(I71,groepenleerlingennu,vloeroppervlaknu)</f>
        <v>0</v>
      </c>
      <c r="J76" s="598">
        <f t="shared" si="57"/>
        <v>0</v>
      </c>
      <c r="K76" s="598">
        <f t="shared" ref="K76:L76" si="58">LOOKUP(K71,groepenleerlingennu,vloeroppervlaknu)</f>
        <v>0</v>
      </c>
      <c r="L76" s="598">
        <f t="shared" si="58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6"/>
        <v>0</v>
      </c>
      <c r="H77" s="598">
        <f t="shared" si="56"/>
        <v>0</v>
      </c>
      <c r="I77" s="598">
        <f t="shared" ref="I77:J77" si="59">LOOKUP(I72,groepenleerlingennu,vloeroppervlaknu)</f>
        <v>0</v>
      </c>
      <c r="J77" s="598">
        <f t="shared" si="59"/>
        <v>0</v>
      </c>
      <c r="K77" s="598">
        <f t="shared" ref="K77:L77" si="60">LOOKUP(K72,groepenleerlingennu,vloeroppervlaknu)</f>
        <v>0</v>
      </c>
      <c r="L77" s="598">
        <f t="shared" si="60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61">IF(G71=0,0,1)+IF(G72=0,0,1)</f>
        <v>0</v>
      </c>
      <c r="H79" s="110">
        <f t="shared" si="61"/>
        <v>0</v>
      </c>
      <c r="I79" s="110">
        <f t="shared" si="61"/>
        <v>0</v>
      </c>
      <c r="J79" s="110">
        <f t="shared" si="61"/>
        <v>0</v>
      </c>
      <c r="K79" s="110">
        <f t="shared" si="61"/>
        <v>0</v>
      </c>
      <c r="L79" s="110">
        <f t="shared" ref="L79" si="62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3">G8</f>
        <v>2014/15</v>
      </c>
      <c r="H86" s="664" t="str">
        <f t="shared" si="63"/>
        <v>2015/16</v>
      </c>
      <c r="I86" s="664" t="str">
        <f t="shared" si="63"/>
        <v>2016/17</v>
      </c>
      <c r="J86" s="664" t="str">
        <f t="shared" si="63"/>
        <v>2017/18</v>
      </c>
      <c r="K86" s="664" t="str">
        <f t="shared" si="63"/>
        <v>2018/19</v>
      </c>
      <c r="L86" s="664" t="str">
        <f t="shared" ref="L86" si="64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5">IF(G46=0,0,ROUND(0.75*(SUM(G99:G100)-G97),2))</f>
        <v>0</v>
      </c>
      <c r="H98" s="519">
        <f t="shared" si="65"/>
        <v>0</v>
      </c>
      <c r="I98" s="519">
        <f t="shared" si="65"/>
        <v>0</v>
      </c>
      <c r="J98" s="519">
        <f t="shared" si="65"/>
        <v>0</v>
      </c>
      <c r="K98" s="519">
        <f t="shared" si="65"/>
        <v>0</v>
      </c>
      <c r="L98" s="519">
        <f t="shared" ref="L98" si="66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7">SUM(G104:G108)</f>
        <v>0</v>
      </c>
      <c r="H109" s="588">
        <f t="shared" si="67"/>
        <v>0</v>
      </c>
      <c r="I109" s="588">
        <f t="shared" si="67"/>
        <v>0</v>
      </c>
      <c r="J109" s="588">
        <f t="shared" si="67"/>
        <v>0</v>
      </c>
      <c r="K109" s="588">
        <f t="shared" si="67"/>
        <v>0</v>
      </c>
      <c r="L109" s="588">
        <f t="shared" ref="L109" si="68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" si="69">G111+G112+G113</f>
        <v>0</v>
      </c>
      <c r="H114" s="589">
        <f t="shared" ref="H114:I114" si="70">H111+H112+H113</f>
        <v>0</v>
      </c>
      <c r="I114" s="589">
        <f t="shared" si="70"/>
        <v>0</v>
      </c>
      <c r="J114" s="589">
        <f t="shared" ref="J114:K114" si="71">J111+J112+J113</f>
        <v>0</v>
      </c>
      <c r="K114" s="589">
        <f t="shared" si="71"/>
        <v>0</v>
      </c>
      <c r="L114" s="589">
        <f t="shared" ref="L114" si="72">L111+L112+L113</f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3">G118</f>
        <v>0</v>
      </c>
      <c r="I118" s="269">
        <f t="shared" si="73"/>
        <v>0</v>
      </c>
      <c r="J118" s="269">
        <f t="shared" si="73"/>
        <v>0</v>
      </c>
      <c r="K118" s="269">
        <f t="shared" si="73"/>
        <v>0</v>
      </c>
      <c r="L118" s="269">
        <f t="shared" si="73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3"/>
        <v>0</v>
      </c>
      <c r="I119" s="269">
        <f t="shared" si="73"/>
        <v>0</v>
      </c>
      <c r="J119" s="269">
        <f t="shared" si="73"/>
        <v>0</v>
      </c>
      <c r="K119" s="269">
        <f t="shared" si="73"/>
        <v>0</v>
      </c>
      <c r="L119" s="269">
        <f t="shared" si="73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3"/>
        <v>0</v>
      </c>
      <c r="I120" s="269">
        <f t="shared" si="73"/>
        <v>0</v>
      </c>
      <c r="J120" s="269">
        <f t="shared" si="73"/>
        <v>0</v>
      </c>
      <c r="K120" s="269">
        <f t="shared" si="73"/>
        <v>0</v>
      </c>
      <c r="L120" s="269">
        <f t="shared" si="73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4">SUM(G116:G120)</f>
        <v>0</v>
      </c>
      <c r="H121" s="590">
        <f t="shared" si="74"/>
        <v>0</v>
      </c>
      <c r="I121" s="590">
        <f t="shared" ref="I121:J121" si="75">SUM(I116:I120)</f>
        <v>0</v>
      </c>
      <c r="J121" s="590">
        <f t="shared" si="75"/>
        <v>0</v>
      </c>
      <c r="K121" s="590">
        <f t="shared" ref="K121:L121" si="76">SUM(K116:K120)</f>
        <v>0</v>
      </c>
      <c r="L121" s="590">
        <f t="shared" si="76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7">G124</f>
        <v>0</v>
      </c>
      <c r="I124" s="269">
        <f t="shared" si="77"/>
        <v>0</v>
      </c>
      <c r="J124" s="269">
        <f t="shared" si="77"/>
        <v>0</v>
      </c>
      <c r="K124" s="269">
        <f t="shared" si="77"/>
        <v>0</v>
      </c>
      <c r="L124" s="269">
        <f t="shared" si="77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7"/>
        <v>0</v>
      </c>
      <c r="I125" s="269">
        <f t="shared" si="77"/>
        <v>0</v>
      </c>
      <c r="J125" s="269">
        <f t="shared" si="77"/>
        <v>0</v>
      </c>
      <c r="K125" s="269">
        <f t="shared" si="77"/>
        <v>0</v>
      </c>
      <c r="L125" s="269">
        <f t="shared" si="77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7"/>
        <v>0</v>
      </c>
      <c r="I126" s="269">
        <f t="shared" si="77"/>
        <v>0</v>
      </c>
      <c r="J126" s="269">
        <f t="shared" si="77"/>
        <v>0</v>
      </c>
      <c r="K126" s="269">
        <f t="shared" si="77"/>
        <v>0</v>
      </c>
      <c r="L126" s="269">
        <f t="shared" si="77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7"/>
        <v>0</v>
      </c>
      <c r="I127" s="269">
        <f t="shared" si="77"/>
        <v>0</v>
      </c>
      <c r="J127" s="269">
        <f t="shared" si="77"/>
        <v>0</v>
      </c>
      <c r="K127" s="269">
        <f t="shared" si="77"/>
        <v>0</v>
      </c>
      <c r="L127" s="269">
        <f t="shared" si="77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7"/>
        <v>0</v>
      </c>
      <c r="I128" s="269">
        <f t="shared" si="77"/>
        <v>0</v>
      </c>
      <c r="J128" s="269">
        <f t="shared" si="77"/>
        <v>0</v>
      </c>
      <c r="K128" s="269">
        <f t="shared" si="77"/>
        <v>0</v>
      </c>
      <c r="L128" s="269">
        <f t="shared" si="77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" si="78">SUM(G124:G128)</f>
        <v>0</v>
      </c>
      <c r="H129" s="591">
        <f t="shared" ref="H129:I129" si="79">SUM(H124:H128)</f>
        <v>0</v>
      </c>
      <c r="I129" s="591">
        <f t="shared" si="79"/>
        <v>0</v>
      </c>
      <c r="J129" s="591">
        <f t="shared" ref="J129:K129" si="80">SUM(J124:J128)</f>
        <v>0</v>
      </c>
      <c r="K129" s="591">
        <f t="shared" si="80"/>
        <v>0</v>
      </c>
      <c r="L129" s="591">
        <f t="shared" ref="L129" si="81">SUM(L124:L128)</f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82">G131</f>
        <v>0</v>
      </c>
      <c r="I131" s="269">
        <f t="shared" si="82"/>
        <v>0</v>
      </c>
      <c r="J131" s="269">
        <f t="shared" si="82"/>
        <v>0</v>
      </c>
      <c r="K131" s="269">
        <f t="shared" si="82"/>
        <v>0</v>
      </c>
      <c r="L131" s="269">
        <f t="shared" si="82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82"/>
        <v>0</v>
      </c>
      <c r="I132" s="269">
        <f t="shared" si="82"/>
        <v>0</v>
      </c>
      <c r="J132" s="269">
        <f t="shared" si="82"/>
        <v>0</v>
      </c>
      <c r="K132" s="269">
        <f t="shared" si="82"/>
        <v>0</v>
      </c>
      <c r="L132" s="269">
        <f t="shared" si="82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82"/>
        <v>0</v>
      </c>
      <c r="I133" s="269">
        <f t="shared" si="82"/>
        <v>0</v>
      </c>
      <c r="J133" s="269">
        <f t="shared" si="82"/>
        <v>0</v>
      </c>
      <c r="K133" s="269">
        <f t="shared" si="82"/>
        <v>0</v>
      </c>
      <c r="L133" s="269">
        <f t="shared" si="82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82"/>
        <v>0</v>
      </c>
      <c r="I134" s="269">
        <f t="shared" si="82"/>
        <v>0</v>
      </c>
      <c r="J134" s="269">
        <f t="shared" si="82"/>
        <v>0</v>
      </c>
      <c r="K134" s="269">
        <f t="shared" si="82"/>
        <v>0</v>
      </c>
      <c r="L134" s="269">
        <f t="shared" si="82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82"/>
        <v>0</v>
      </c>
      <c r="I135" s="269">
        <f t="shared" si="82"/>
        <v>0</v>
      </c>
      <c r="J135" s="269">
        <f t="shared" si="82"/>
        <v>0</v>
      </c>
      <c r="K135" s="269">
        <f t="shared" si="82"/>
        <v>0</v>
      </c>
      <c r="L135" s="269">
        <f t="shared" si="82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" si="83">SUM(G131:G135)</f>
        <v>0</v>
      </c>
      <c r="H136" s="591">
        <f t="shared" ref="H136:I136" si="84">SUM(H131:H135)</f>
        <v>0</v>
      </c>
      <c r="I136" s="591">
        <f t="shared" si="84"/>
        <v>0</v>
      </c>
      <c r="J136" s="591">
        <f t="shared" ref="J136:K136" si="85">SUM(J131:J135)</f>
        <v>0</v>
      </c>
      <c r="K136" s="591">
        <f t="shared" si="85"/>
        <v>0</v>
      </c>
      <c r="L136" s="591">
        <f t="shared" ref="L136" si="86">SUM(L131:L135)</f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" si="87">G129-G136</f>
        <v>0</v>
      </c>
      <c r="H138" s="588">
        <f t="shared" ref="H138:I138" si="88">H129-H136</f>
        <v>0</v>
      </c>
      <c r="I138" s="588">
        <f t="shared" si="88"/>
        <v>0</v>
      </c>
      <c r="J138" s="588">
        <f t="shared" ref="J138:K138" si="89">J129-J136</f>
        <v>0</v>
      </c>
      <c r="K138" s="588">
        <f t="shared" si="89"/>
        <v>0</v>
      </c>
      <c r="L138" s="588">
        <f t="shared" ref="L138" si="90">L129-L136</f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91">G102+G109+G114+G121-G138</f>
        <v>0</v>
      </c>
      <c r="H140" s="592">
        <f t="shared" si="91"/>
        <v>0</v>
      </c>
      <c r="I140" s="592">
        <f t="shared" si="91"/>
        <v>0</v>
      </c>
      <c r="J140" s="592">
        <f t="shared" si="91"/>
        <v>0</v>
      </c>
      <c r="K140" s="592">
        <f t="shared" si="91"/>
        <v>0</v>
      </c>
      <c r="L140" s="592">
        <f t="shared" ref="L140" si="92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93">7/12*(G140-G114)+5/12*(H140-H114)+H114</f>
        <v>0</v>
      </c>
      <c r="I141" s="616">
        <f t="shared" si="93"/>
        <v>0</v>
      </c>
      <c r="J141" s="616">
        <f t="shared" si="93"/>
        <v>0</v>
      </c>
      <c r="K141" s="616">
        <f t="shared" si="93"/>
        <v>0</v>
      </c>
      <c r="L141" s="616">
        <f t="shared" si="93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94">G146</f>
        <v>0</v>
      </c>
      <c r="I146" s="269">
        <f t="shared" si="94"/>
        <v>0</v>
      </c>
      <c r="J146" s="269">
        <f t="shared" si="94"/>
        <v>0</v>
      </c>
      <c r="K146" s="269">
        <f t="shared" si="94"/>
        <v>0</v>
      </c>
      <c r="L146" s="269">
        <f t="shared" si="94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95">G147</f>
        <v>0</v>
      </c>
      <c r="I147" s="269">
        <f t="shared" si="95"/>
        <v>0</v>
      </c>
      <c r="J147" s="269">
        <f t="shared" si="95"/>
        <v>0</v>
      </c>
      <c r="K147" s="269">
        <f t="shared" si="95"/>
        <v>0</v>
      </c>
      <c r="L147" s="269">
        <f t="shared" si="95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95"/>
        <v>0</v>
      </c>
      <c r="I148" s="269">
        <f t="shared" si="95"/>
        <v>0</v>
      </c>
      <c r="J148" s="269">
        <f t="shared" si="95"/>
        <v>0</v>
      </c>
      <c r="K148" s="269">
        <f t="shared" si="95"/>
        <v>0</v>
      </c>
      <c r="L148" s="269">
        <f t="shared" si="95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94"/>
        <v>0</v>
      </c>
      <c r="I149" s="269">
        <f t="shared" si="94"/>
        <v>0</v>
      </c>
      <c r="J149" s="269">
        <f t="shared" si="94"/>
        <v>0</v>
      </c>
      <c r="K149" s="269">
        <f t="shared" si="94"/>
        <v>0</v>
      </c>
      <c r="L149" s="269">
        <f t="shared" si="94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94"/>
        <v>0</v>
      </c>
      <c r="I150" s="269">
        <f t="shared" si="94"/>
        <v>0</v>
      </c>
      <c r="J150" s="269">
        <f t="shared" si="94"/>
        <v>0</v>
      </c>
      <c r="K150" s="269">
        <f t="shared" si="94"/>
        <v>0</v>
      </c>
      <c r="L150" s="269">
        <f t="shared" si="94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6">SUM(G146:G150)</f>
        <v>0</v>
      </c>
      <c r="H152" s="593">
        <f t="shared" ref="H152:I152" si="97">SUM(H146:H150)</f>
        <v>0</v>
      </c>
      <c r="I152" s="593">
        <f t="shared" si="97"/>
        <v>0</v>
      </c>
      <c r="J152" s="593">
        <f t="shared" ref="J152:K152" si="98">SUM(J146:J150)</f>
        <v>0</v>
      </c>
      <c r="K152" s="593">
        <f t="shared" si="98"/>
        <v>0</v>
      </c>
      <c r="L152" s="593">
        <f t="shared" ref="L152" si="99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100">7/12*G152+5/12*H152</f>
        <v>0</v>
      </c>
      <c r="I153" s="616">
        <f t="shared" si="100"/>
        <v>0</v>
      </c>
      <c r="J153" s="616">
        <f t="shared" si="100"/>
        <v>0</v>
      </c>
      <c r="K153" s="616">
        <f t="shared" si="100"/>
        <v>0</v>
      </c>
      <c r="L153" s="616">
        <f t="shared" si="100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101">G158</f>
        <v>0</v>
      </c>
      <c r="I158" s="269">
        <f t="shared" si="101"/>
        <v>0</v>
      </c>
      <c r="J158" s="269">
        <f t="shared" si="101"/>
        <v>0</v>
      </c>
      <c r="K158" s="269">
        <f t="shared" si="101"/>
        <v>0</v>
      </c>
      <c r="L158" s="269">
        <f t="shared" si="101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102">G159</f>
        <v>0</v>
      </c>
      <c r="I159" s="269">
        <f t="shared" si="102"/>
        <v>0</v>
      </c>
      <c r="J159" s="269">
        <f t="shared" si="102"/>
        <v>0</v>
      </c>
      <c r="K159" s="269">
        <f t="shared" si="102"/>
        <v>0</v>
      </c>
      <c r="L159" s="269">
        <f t="shared" si="102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102"/>
        <v>0</v>
      </c>
      <c r="I160" s="269">
        <f t="shared" si="102"/>
        <v>0</v>
      </c>
      <c r="J160" s="269">
        <f t="shared" si="102"/>
        <v>0</v>
      </c>
      <c r="K160" s="269">
        <f t="shared" si="102"/>
        <v>0</v>
      </c>
      <c r="L160" s="269">
        <f t="shared" si="102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101"/>
        <v>0</v>
      </c>
      <c r="I161" s="269">
        <f t="shared" si="101"/>
        <v>0</v>
      </c>
      <c r="J161" s="269">
        <f t="shared" si="101"/>
        <v>0</v>
      </c>
      <c r="K161" s="269">
        <f t="shared" si="101"/>
        <v>0</v>
      </c>
      <c r="L161" s="269">
        <f t="shared" si="101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101"/>
        <v>0</v>
      </c>
      <c r="I162" s="269">
        <f t="shared" si="101"/>
        <v>0</v>
      </c>
      <c r="J162" s="269">
        <f t="shared" si="101"/>
        <v>0</v>
      </c>
      <c r="K162" s="269">
        <f t="shared" si="101"/>
        <v>0</v>
      </c>
      <c r="L162" s="269">
        <f t="shared" si="101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103">SUM(G158:G162)</f>
        <v>0</v>
      </c>
      <c r="H164" s="593">
        <f t="shared" ref="H164:I164" si="104">SUM(H158:H162)</f>
        <v>0</v>
      </c>
      <c r="I164" s="593">
        <f t="shared" si="104"/>
        <v>0</v>
      </c>
      <c r="J164" s="593">
        <f t="shared" ref="J164:K164" si="105">SUM(J158:J162)</f>
        <v>0</v>
      </c>
      <c r="K164" s="593">
        <f t="shared" si="105"/>
        <v>0</v>
      </c>
      <c r="L164" s="593">
        <f t="shared" ref="L164" si="106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7">7/12*G164+5/12*H164</f>
        <v>0</v>
      </c>
      <c r="I165" s="616">
        <f t="shared" si="107"/>
        <v>0</v>
      </c>
      <c r="J165" s="616">
        <f t="shared" si="107"/>
        <v>0</v>
      </c>
      <c r="K165" s="616">
        <f t="shared" si="107"/>
        <v>0</v>
      </c>
      <c r="L165" s="616">
        <f t="shared" si="107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8">G86</f>
        <v>2014/15</v>
      </c>
      <c r="H170" s="664" t="str">
        <f t="shared" si="108"/>
        <v>2015/16</v>
      </c>
      <c r="I170" s="664" t="str">
        <f t="shared" si="108"/>
        <v>2016/17</v>
      </c>
      <c r="J170" s="664" t="str">
        <f t="shared" si="108"/>
        <v>2017/18</v>
      </c>
      <c r="K170" s="664" t="str">
        <f t="shared" si="108"/>
        <v>2018/19</v>
      </c>
      <c r="L170" s="664" t="str">
        <f t="shared" ref="L170" si="109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10">G9</f>
        <v>2014</v>
      </c>
      <c r="H171" s="664">
        <f t="shared" si="110"/>
        <v>2015</v>
      </c>
      <c r="I171" s="664">
        <f t="shared" si="110"/>
        <v>2016</v>
      </c>
      <c r="J171" s="664">
        <f t="shared" si="110"/>
        <v>2017</v>
      </c>
      <c r="K171" s="664">
        <f t="shared" si="110"/>
        <v>2018</v>
      </c>
      <c r="L171" s="664">
        <f t="shared" ref="L171" si="111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12">G177</f>
        <v>0</v>
      </c>
      <c r="I177" s="269">
        <f t="shared" si="112"/>
        <v>0</v>
      </c>
      <c r="J177" s="269">
        <f t="shared" si="112"/>
        <v>0</v>
      </c>
      <c r="K177" s="269">
        <f t="shared" si="112"/>
        <v>0</v>
      </c>
      <c r="L177" s="269">
        <f t="shared" si="112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12"/>
        <v>0</v>
      </c>
      <c r="I178" s="269">
        <f t="shared" si="112"/>
        <v>0</v>
      </c>
      <c r="J178" s="269">
        <f t="shared" si="112"/>
        <v>0</v>
      </c>
      <c r="K178" s="269">
        <f t="shared" si="112"/>
        <v>0</v>
      </c>
      <c r="L178" s="269">
        <f t="shared" si="112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12"/>
        <v>0</v>
      </c>
      <c r="I179" s="269">
        <f t="shared" si="112"/>
        <v>0</v>
      </c>
      <c r="J179" s="269">
        <f t="shared" si="112"/>
        <v>0</v>
      </c>
      <c r="K179" s="269">
        <f t="shared" si="112"/>
        <v>0</v>
      </c>
      <c r="L179" s="269">
        <f t="shared" si="112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13">SUM(G177:G179)</f>
        <v>0</v>
      </c>
      <c r="H180" s="594">
        <f t="shared" ref="H180:I180" si="114">SUM(H177:H179)</f>
        <v>0</v>
      </c>
      <c r="I180" s="594">
        <f t="shared" si="114"/>
        <v>0</v>
      </c>
      <c r="J180" s="594">
        <f t="shared" ref="J180:K180" si="115">SUM(J177:J179)</f>
        <v>0</v>
      </c>
      <c r="K180" s="594">
        <f t="shared" si="115"/>
        <v>0</v>
      </c>
      <c r="L180" s="594">
        <f t="shared" ref="L180" si="116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7">G182</f>
        <v>0</v>
      </c>
      <c r="I182" s="269">
        <f t="shared" si="117"/>
        <v>0</v>
      </c>
      <c r="J182" s="269">
        <f t="shared" si="117"/>
        <v>0</v>
      </c>
      <c r="K182" s="269">
        <f t="shared" si="117"/>
        <v>0</v>
      </c>
      <c r="L182" s="269">
        <f t="shared" si="117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7"/>
        <v>0</v>
      </c>
      <c r="I183" s="269">
        <f t="shared" si="117"/>
        <v>0</v>
      </c>
      <c r="J183" s="269">
        <f t="shared" si="117"/>
        <v>0</v>
      </c>
      <c r="K183" s="269">
        <f t="shared" si="117"/>
        <v>0</v>
      </c>
      <c r="L183" s="269">
        <f t="shared" si="117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7"/>
        <v>0</v>
      </c>
      <c r="I184" s="269">
        <f t="shared" si="117"/>
        <v>0</v>
      </c>
      <c r="J184" s="269">
        <f t="shared" si="117"/>
        <v>0</v>
      </c>
      <c r="K184" s="269">
        <f t="shared" si="117"/>
        <v>0</v>
      </c>
      <c r="L184" s="269">
        <f t="shared" si="117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7"/>
        <v>0</v>
      </c>
      <c r="I185" s="269">
        <f t="shared" si="117"/>
        <v>0</v>
      </c>
      <c r="J185" s="269">
        <f t="shared" si="117"/>
        <v>0</v>
      </c>
      <c r="K185" s="269">
        <f t="shared" si="117"/>
        <v>0</v>
      </c>
      <c r="L185" s="269">
        <f t="shared" si="117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7"/>
        <v>0</v>
      </c>
      <c r="I186" s="269">
        <f t="shared" si="117"/>
        <v>0</v>
      </c>
      <c r="J186" s="269">
        <f t="shared" si="117"/>
        <v>0</v>
      </c>
      <c r="K186" s="269">
        <f t="shared" si="117"/>
        <v>0</v>
      </c>
      <c r="L186" s="269">
        <f t="shared" si="117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8">SUM(G182:G186)</f>
        <v>0</v>
      </c>
      <c r="H187" s="594">
        <f t="shared" ref="H187:I187" si="119">SUM(H182:H186)</f>
        <v>0</v>
      </c>
      <c r="I187" s="594">
        <f t="shared" si="119"/>
        <v>0</v>
      </c>
      <c r="J187" s="594">
        <f t="shared" ref="J187:K187" si="120">SUM(J182:J186)</f>
        <v>0</v>
      </c>
      <c r="K187" s="594">
        <f t="shared" si="120"/>
        <v>0</v>
      </c>
      <c r="L187" s="594">
        <f t="shared" ref="L187" si="121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" si="122">G180+G187</f>
        <v>0</v>
      </c>
      <c r="H189" s="593">
        <f t="shared" ref="H189:I189" si="123">H180+H187</f>
        <v>0</v>
      </c>
      <c r="I189" s="593">
        <f t="shared" si="123"/>
        <v>0</v>
      </c>
      <c r="J189" s="593">
        <f t="shared" ref="J189:K189" si="124">J180+J187</f>
        <v>0</v>
      </c>
      <c r="K189" s="593">
        <f t="shared" si="124"/>
        <v>0</v>
      </c>
      <c r="L189" s="593">
        <f t="shared" ref="L189" si="125">L180+L187</f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26">7/12*G189+5/12*H189</f>
        <v>0</v>
      </c>
      <c r="I190" s="353">
        <f t="shared" ref="I190" si="127">7/12*H189+5/12*I189</f>
        <v>0</v>
      </c>
      <c r="J190" s="353">
        <f t="shared" ref="J190:L190" si="128">7/12*I189+5/12*J189</f>
        <v>0</v>
      </c>
      <c r="K190" s="353">
        <f t="shared" si="128"/>
        <v>0</v>
      </c>
      <c r="L190" s="353">
        <f t="shared" si="128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9">G195</f>
        <v>0</v>
      </c>
      <c r="I195" s="269">
        <f t="shared" si="129"/>
        <v>0</v>
      </c>
      <c r="J195" s="269">
        <f t="shared" si="129"/>
        <v>0</v>
      </c>
      <c r="K195" s="269">
        <f t="shared" si="129"/>
        <v>0</v>
      </c>
      <c r="L195" s="269">
        <f t="shared" si="129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9"/>
        <v>0</v>
      </c>
      <c r="I196" s="269">
        <f t="shared" si="129"/>
        <v>0</v>
      </c>
      <c r="J196" s="269">
        <f t="shared" si="129"/>
        <v>0</v>
      </c>
      <c r="K196" s="269">
        <f t="shared" si="129"/>
        <v>0</v>
      </c>
      <c r="L196" s="269">
        <f t="shared" si="129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9"/>
        <v>0</v>
      </c>
      <c r="I197" s="269">
        <f t="shared" si="129"/>
        <v>0</v>
      </c>
      <c r="J197" s="269">
        <f t="shared" si="129"/>
        <v>0</v>
      </c>
      <c r="K197" s="269">
        <f t="shared" si="129"/>
        <v>0</v>
      </c>
      <c r="L197" s="269">
        <f t="shared" si="129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9"/>
        <v>0</v>
      </c>
      <c r="I198" s="269">
        <f t="shared" si="129"/>
        <v>0</v>
      </c>
      <c r="J198" s="269">
        <f t="shared" si="129"/>
        <v>0</v>
      </c>
      <c r="K198" s="269">
        <f t="shared" si="129"/>
        <v>0</v>
      </c>
      <c r="L198" s="269">
        <f t="shared" si="129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30">SUM(G195:G198)</f>
        <v>0</v>
      </c>
      <c r="H200" s="595">
        <f t="shared" ref="H200:I200" si="131">SUM(H195:H198)</f>
        <v>0</v>
      </c>
      <c r="I200" s="595">
        <f t="shared" si="131"/>
        <v>0</v>
      </c>
      <c r="J200" s="595">
        <f t="shared" ref="J200:K200" si="132">SUM(J195:J198)</f>
        <v>0</v>
      </c>
      <c r="K200" s="595">
        <f t="shared" si="132"/>
        <v>0</v>
      </c>
      <c r="L200" s="595">
        <f t="shared" ref="L200" si="133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34">G206</f>
        <v>0</v>
      </c>
      <c r="I206" s="269">
        <f t="shared" si="134"/>
        <v>0</v>
      </c>
      <c r="J206" s="269">
        <f t="shared" si="134"/>
        <v>0</v>
      </c>
      <c r="K206" s="269">
        <f t="shared" si="134"/>
        <v>0</v>
      </c>
      <c r="L206" s="269">
        <f t="shared" si="134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34"/>
        <v>0</v>
      </c>
      <c r="I207" s="269">
        <f t="shared" si="134"/>
        <v>0</v>
      </c>
      <c r="J207" s="269">
        <f t="shared" si="134"/>
        <v>0</v>
      </c>
      <c r="K207" s="269">
        <f t="shared" si="134"/>
        <v>0</v>
      </c>
      <c r="L207" s="269">
        <f t="shared" si="134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ref="H208:L210" si="135">G208</f>
        <v>0</v>
      </c>
      <c r="I208" s="269">
        <f t="shared" si="135"/>
        <v>0</v>
      </c>
      <c r="J208" s="269">
        <f t="shared" si="135"/>
        <v>0</v>
      </c>
      <c r="K208" s="269">
        <f t="shared" si="135"/>
        <v>0</v>
      </c>
      <c r="L208" s="269">
        <f t="shared" si="135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35"/>
        <v>0</v>
      </c>
      <c r="I209" s="269">
        <f t="shared" si="135"/>
        <v>0</v>
      </c>
      <c r="J209" s="269">
        <f t="shared" si="135"/>
        <v>0</v>
      </c>
      <c r="K209" s="269">
        <f t="shared" si="135"/>
        <v>0</v>
      </c>
      <c r="L209" s="269">
        <f t="shared" si="135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35"/>
        <v>0</v>
      </c>
      <c r="I210" s="269">
        <f t="shared" si="135"/>
        <v>0</v>
      </c>
      <c r="J210" s="269">
        <f t="shared" si="135"/>
        <v>0</v>
      </c>
      <c r="K210" s="269">
        <f t="shared" si="135"/>
        <v>0</v>
      </c>
      <c r="L210" s="269">
        <f t="shared" si="135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ref="H211:L212" si="136">G211</f>
        <v>0</v>
      </c>
      <c r="I211" s="269">
        <f t="shared" si="136"/>
        <v>0</v>
      </c>
      <c r="J211" s="269">
        <f t="shared" si="136"/>
        <v>0</v>
      </c>
      <c r="K211" s="269">
        <f t="shared" si="136"/>
        <v>0</v>
      </c>
      <c r="L211" s="269">
        <f t="shared" si="136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36"/>
        <v>0</v>
      </c>
      <c r="I212" s="269">
        <f t="shared" si="136"/>
        <v>0</v>
      </c>
      <c r="J212" s="269">
        <f t="shared" si="136"/>
        <v>0</v>
      </c>
      <c r="K212" s="269">
        <f t="shared" si="136"/>
        <v>0</v>
      </c>
      <c r="L212" s="269">
        <f t="shared" si="136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34"/>
        <v>0</v>
      </c>
      <c r="I213" s="269">
        <f t="shared" si="134"/>
        <v>0</v>
      </c>
      <c r="J213" s="269">
        <f t="shared" si="134"/>
        <v>0</v>
      </c>
      <c r="K213" s="269">
        <f t="shared" si="134"/>
        <v>0</v>
      </c>
      <c r="L213" s="269">
        <f t="shared" si="134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34"/>
        <v>0</v>
      </c>
      <c r="I214" s="269">
        <f t="shared" si="134"/>
        <v>0</v>
      </c>
      <c r="J214" s="269">
        <f t="shared" si="134"/>
        <v>0</v>
      </c>
      <c r="K214" s="269">
        <f t="shared" si="134"/>
        <v>0</v>
      </c>
      <c r="L214" s="269">
        <f t="shared" si="134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34"/>
        <v>0</v>
      </c>
      <c r="I215" s="269">
        <f t="shared" si="134"/>
        <v>0</v>
      </c>
      <c r="J215" s="269">
        <f t="shared" si="134"/>
        <v>0</v>
      </c>
      <c r="K215" s="269">
        <f t="shared" si="134"/>
        <v>0</v>
      </c>
      <c r="L215" s="269">
        <f t="shared" si="134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" si="137">SUM(G206:G215)</f>
        <v>0</v>
      </c>
      <c r="H217" s="595">
        <f t="shared" ref="H217:I217" si="138">SUM(H206:H215)</f>
        <v>0</v>
      </c>
      <c r="I217" s="595">
        <f t="shared" si="138"/>
        <v>0</v>
      </c>
      <c r="J217" s="595">
        <f t="shared" ref="J217:K217" si="139">SUM(J206:J215)</f>
        <v>0</v>
      </c>
      <c r="K217" s="595">
        <f t="shared" si="139"/>
        <v>0</v>
      </c>
      <c r="L217" s="595">
        <f t="shared" ref="L217" si="140">SUM(L206:L215)</f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41">G223</f>
        <v>0</v>
      </c>
      <c r="I223" s="269">
        <f t="shared" si="141"/>
        <v>0</v>
      </c>
      <c r="J223" s="269">
        <f t="shared" si="141"/>
        <v>0</v>
      </c>
      <c r="K223" s="269">
        <f t="shared" si="141"/>
        <v>0</v>
      </c>
      <c r="L223" s="269">
        <f t="shared" si="14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ref="H224:L225" si="142">G224</f>
        <v>0</v>
      </c>
      <c r="I224" s="269">
        <f t="shared" si="142"/>
        <v>0</v>
      </c>
      <c r="J224" s="269">
        <f t="shared" si="142"/>
        <v>0</v>
      </c>
      <c r="K224" s="269">
        <f t="shared" si="142"/>
        <v>0</v>
      </c>
      <c r="L224" s="269">
        <f t="shared" si="142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42"/>
        <v>0</v>
      </c>
      <c r="I225" s="269">
        <f t="shared" si="142"/>
        <v>0</v>
      </c>
      <c r="J225" s="269">
        <f t="shared" si="142"/>
        <v>0</v>
      </c>
      <c r="K225" s="269">
        <f t="shared" si="142"/>
        <v>0</v>
      </c>
      <c r="L225" s="269">
        <f t="shared" si="142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41"/>
        <v>0</v>
      </c>
      <c r="I226" s="269">
        <f t="shared" si="141"/>
        <v>0</v>
      </c>
      <c r="J226" s="269">
        <f t="shared" si="141"/>
        <v>0</v>
      </c>
      <c r="K226" s="269">
        <f t="shared" si="141"/>
        <v>0</v>
      </c>
      <c r="L226" s="269">
        <f t="shared" si="14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41"/>
        <v>0</v>
      </c>
      <c r="I227" s="269">
        <f t="shared" si="141"/>
        <v>0</v>
      </c>
      <c r="J227" s="269">
        <f t="shared" si="141"/>
        <v>0</v>
      </c>
      <c r="K227" s="269">
        <f t="shared" si="141"/>
        <v>0</v>
      </c>
      <c r="L227" s="269">
        <f t="shared" si="14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41"/>
        <v>0</v>
      </c>
      <c r="I228" s="269">
        <f t="shared" si="141"/>
        <v>0</v>
      </c>
      <c r="J228" s="269">
        <f t="shared" si="141"/>
        <v>0</v>
      </c>
      <c r="K228" s="269">
        <f t="shared" si="141"/>
        <v>0</v>
      </c>
      <c r="L228" s="269">
        <f t="shared" si="14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" si="143">SUM(G223:G228)</f>
        <v>0</v>
      </c>
      <c r="H230" s="595">
        <f t="shared" ref="H230:I230" si="144">SUM(H223:H228)</f>
        <v>0</v>
      </c>
      <c r="I230" s="595">
        <f t="shared" si="144"/>
        <v>0</v>
      </c>
      <c r="J230" s="595">
        <f t="shared" ref="J230:K230" si="145">SUM(J223:J228)</f>
        <v>0</v>
      </c>
      <c r="K230" s="595">
        <f t="shared" si="145"/>
        <v>0</v>
      </c>
      <c r="L230" s="595">
        <f t="shared" ref="L230" si="146">SUM(L223:L228)</f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" si="147">G200+G217+G230</f>
        <v>0</v>
      </c>
      <c r="H234" s="593">
        <f t="shared" ref="H234:I234" si="148">H200+H217+H230</f>
        <v>0</v>
      </c>
      <c r="I234" s="593">
        <f t="shared" si="148"/>
        <v>0</v>
      </c>
      <c r="J234" s="593">
        <f t="shared" ref="J234:K234" si="149">J200+J217+J230</f>
        <v>0</v>
      </c>
      <c r="K234" s="593">
        <f t="shared" si="149"/>
        <v>0</v>
      </c>
      <c r="L234" s="593">
        <f t="shared" ref="L234" si="150">L200+L217+L230</f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51">G9</f>
        <v>2014</v>
      </c>
      <c r="H243" s="664">
        <f t="shared" si="151"/>
        <v>2015</v>
      </c>
      <c r="I243" s="664">
        <f t="shared" si="151"/>
        <v>2016</v>
      </c>
      <c r="J243" s="664">
        <f t="shared" si="151"/>
        <v>2017</v>
      </c>
      <c r="K243" s="664">
        <f t="shared" si="151"/>
        <v>2018</v>
      </c>
      <c r="L243" s="664">
        <f t="shared" ref="L243" si="152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53">H141</f>
        <v>0</v>
      </c>
      <c r="I249" s="519">
        <f t="shared" ref="I249:J249" si="154">I141</f>
        <v>0</v>
      </c>
      <c r="J249" s="519">
        <f t="shared" si="154"/>
        <v>0</v>
      </c>
      <c r="K249" s="519">
        <f t="shared" ref="K249:L249" si="155">K141</f>
        <v>0</v>
      </c>
      <c r="L249" s="519">
        <f t="shared" si="155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56">H153</f>
        <v>0</v>
      </c>
      <c r="I250" s="601">
        <f t="shared" ref="I250:J250" si="157">I153</f>
        <v>0</v>
      </c>
      <c r="J250" s="601">
        <f t="shared" si="157"/>
        <v>0</v>
      </c>
      <c r="K250" s="601">
        <f t="shared" ref="K250:L250" si="158">K153</f>
        <v>0</v>
      </c>
      <c r="L250" s="601">
        <f t="shared" si="158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59">H165</f>
        <v>0</v>
      </c>
      <c r="I251" s="601">
        <f t="shared" ref="I251:J251" si="160">I165</f>
        <v>0</v>
      </c>
      <c r="J251" s="601">
        <f t="shared" si="160"/>
        <v>0</v>
      </c>
      <c r="K251" s="601">
        <f t="shared" ref="K251:L251" si="161">K165</f>
        <v>0</v>
      </c>
      <c r="L251" s="601">
        <f t="shared" si="161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" si="162">SUM(G249:G251)</f>
        <v>0</v>
      </c>
      <c r="H252" s="523">
        <f t="shared" ref="H252:I252" si="163">SUM(H249:H251)</f>
        <v>0</v>
      </c>
      <c r="I252" s="523">
        <f t="shared" si="163"/>
        <v>0</v>
      </c>
      <c r="J252" s="523">
        <f t="shared" ref="J252:K252" si="164">SUM(J249:J251)</f>
        <v>0</v>
      </c>
      <c r="K252" s="523">
        <f t="shared" si="164"/>
        <v>0</v>
      </c>
      <c r="L252" s="523">
        <f t="shared" ref="L252" si="165">SUM(L249:L251)</f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66">H190</f>
        <v>0</v>
      </c>
      <c r="I254" s="519">
        <f t="shared" si="166"/>
        <v>0</v>
      </c>
      <c r="J254" s="519">
        <f t="shared" si="166"/>
        <v>0</v>
      </c>
      <c r="K254" s="519">
        <f t="shared" ref="K254:L254" si="167">K190</f>
        <v>0</v>
      </c>
      <c r="L254" s="519">
        <f t="shared" si="167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:I255" si="168">H200</f>
        <v>0</v>
      </c>
      <c r="I255" s="519">
        <f t="shared" si="168"/>
        <v>0</v>
      </c>
      <c r="J255" s="519">
        <f t="shared" ref="J255:K255" si="169">J200</f>
        <v>0</v>
      </c>
      <c r="K255" s="519">
        <f t="shared" si="169"/>
        <v>0</v>
      </c>
      <c r="L255" s="519">
        <f t="shared" ref="L255" si="170">L200</f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:I256" si="171">H217</f>
        <v>0</v>
      </c>
      <c r="I256" s="519">
        <f t="shared" si="171"/>
        <v>0</v>
      </c>
      <c r="J256" s="519">
        <f t="shared" ref="J256:K256" si="172">J217</f>
        <v>0</v>
      </c>
      <c r="K256" s="519">
        <f t="shared" si="172"/>
        <v>0</v>
      </c>
      <c r="L256" s="519">
        <f t="shared" ref="L256" si="173">L217</f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:I257" si="174">H230</f>
        <v>0</v>
      </c>
      <c r="I257" s="519">
        <f t="shared" si="174"/>
        <v>0</v>
      </c>
      <c r="J257" s="519">
        <f t="shared" ref="J257:K257" si="175">J230</f>
        <v>0</v>
      </c>
      <c r="K257" s="519">
        <f t="shared" si="175"/>
        <v>0</v>
      </c>
      <c r="L257" s="519">
        <f t="shared" ref="L257" si="176">L230</f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" si="177">SUM(G254:G257)</f>
        <v>0</v>
      </c>
      <c r="H258" s="523">
        <f t="shared" ref="H258:I258" si="178">SUM(H254:H257)</f>
        <v>0</v>
      </c>
      <c r="I258" s="523">
        <f t="shared" si="178"/>
        <v>0</v>
      </c>
      <c r="J258" s="523">
        <f t="shared" ref="J258:K258" si="179">SUM(J254:J257)</f>
        <v>0</v>
      </c>
      <c r="K258" s="523">
        <f t="shared" si="179"/>
        <v>0</v>
      </c>
      <c r="L258" s="523">
        <f t="shared" ref="L258" si="180">SUM(L254:L257)</f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" si="181">G252-G258</f>
        <v>0</v>
      </c>
      <c r="H260" s="523">
        <f t="shared" ref="H260:I260" si="182">H252-H258</f>
        <v>0</v>
      </c>
      <c r="I260" s="523">
        <f t="shared" si="182"/>
        <v>0</v>
      </c>
      <c r="J260" s="523">
        <f t="shared" ref="J260:K260" si="183">J252-J258</f>
        <v>0</v>
      </c>
      <c r="K260" s="523">
        <f t="shared" si="183"/>
        <v>0</v>
      </c>
      <c r="L260" s="523">
        <f t="shared" ref="L260" si="184">L252-L258</f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85">G266</f>
        <v>0</v>
      </c>
      <c r="I266" s="409">
        <f t="shared" si="185"/>
        <v>0</v>
      </c>
      <c r="J266" s="409">
        <f t="shared" si="185"/>
        <v>0</v>
      </c>
      <c r="K266" s="409">
        <f t="shared" si="185"/>
        <v>0</v>
      </c>
      <c r="L266" s="409">
        <f t="shared" si="185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85"/>
        <v>0</v>
      </c>
      <c r="I267" s="409">
        <f t="shared" si="185"/>
        <v>0</v>
      </c>
      <c r="J267" s="409">
        <f t="shared" si="185"/>
        <v>0</v>
      </c>
      <c r="K267" s="409">
        <f t="shared" si="185"/>
        <v>0</v>
      </c>
      <c r="L267" s="409">
        <f t="shared" si="185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86">G266-G267</f>
        <v>0</v>
      </c>
      <c r="H269" s="523">
        <f t="shared" si="186"/>
        <v>0</v>
      </c>
      <c r="I269" s="523">
        <f t="shared" si="186"/>
        <v>0</v>
      </c>
      <c r="J269" s="523">
        <f t="shared" si="186"/>
        <v>0</v>
      </c>
      <c r="K269" s="523">
        <f t="shared" si="186"/>
        <v>0</v>
      </c>
      <c r="L269" s="523">
        <f t="shared" ref="L269" si="187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88">G260+G269</f>
        <v>0</v>
      </c>
      <c r="H273" s="523">
        <f t="shared" si="188"/>
        <v>0</v>
      </c>
      <c r="I273" s="523">
        <f t="shared" si="188"/>
        <v>0</v>
      </c>
      <c r="J273" s="523">
        <f t="shared" si="188"/>
        <v>0</v>
      </c>
      <c r="K273" s="523">
        <f t="shared" si="188"/>
        <v>0</v>
      </c>
      <c r="L273" s="523">
        <f t="shared" ref="L273" si="189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90">G273/(G252+G266)</f>
        <v>#DIV/0!</v>
      </c>
      <c r="H274" s="662" t="e">
        <f t="shared" si="190"/>
        <v>#DIV/0!</v>
      </c>
      <c r="I274" s="662" t="e">
        <f t="shared" si="190"/>
        <v>#DIV/0!</v>
      </c>
      <c r="J274" s="662" t="e">
        <f t="shared" si="190"/>
        <v>#DIV/0!</v>
      </c>
      <c r="K274" s="662" t="e">
        <f t="shared" si="190"/>
        <v>#DIV/0!</v>
      </c>
      <c r="L274" s="662" t="e">
        <f t="shared" ref="L274" si="191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183:E183"/>
    <mergeCell ref="D184:E184"/>
    <mergeCell ref="D185:E185"/>
    <mergeCell ref="D186:E186"/>
    <mergeCell ref="D146:E146"/>
    <mergeCell ref="D149:E149"/>
    <mergeCell ref="D150:E150"/>
    <mergeCell ref="D158:E158"/>
    <mergeCell ref="D161:E161"/>
    <mergeCell ref="D162:E162"/>
    <mergeCell ref="D182:E182"/>
    <mergeCell ref="D196:E196"/>
    <mergeCell ref="D195:E195"/>
    <mergeCell ref="D215:E215"/>
    <mergeCell ref="D197:E197"/>
    <mergeCell ref="D198:E198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133:E133"/>
    <mergeCell ref="D134:E134"/>
    <mergeCell ref="D135:E135"/>
    <mergeCell ref="D124:E124"/>
    <mergeCell ref="D125:E125"/>
    <mergeCell ref="D126:E126"/>
    <mergeCell ref="D127:E127"/>
    <mergeCell ref="D128:E128"/>
    <mergeCell ref="D119:E119"/>
    <mergeCell ref="D120:E120"/>
    <mergeCell ref="D118:E118"/>
    <mergeCell ref="D131:E131"/>
    <mergeCell ref="D132:E132"/>
  </mergeCells>
  <phoneticPr fontId="0" type="noConversion"/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4"/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" si="30">SUM(G47:G48)</f>
        <v>0</v>
      </c>
      <c r="H52" s="517">
        <f t="shared" ref="H52:I52" si="31">SUM(H47:H48)</f>
        <v>0</v>
      </c>
      <c r="I52" s="517">
        <f t="shared" si="31"/>
        <v>0</v>
      </c>
      <c r="J52" s="517">
        <f t="shared" ref="J52:K52" si="32">SUM(J47:J48)</f>
        <v>0</v>
      </c>
      <c r="K52" s="517">
        <f t="shared" si="32"/>
        <v>0</v>
      </c>
      <c r="L52" s="517">
        <f t="shared" ref="L52" si="33">SUM(L47:L48)</f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4">G55</f>
        <v>0</v>
      </c>
      <c r="I55" s="316">
        <f t="shared" si="34"/>
        <v>0</v>
      </c>
      <c r="J55" s="316">
        <f t="shared" si="34"/>
        <v>0</v>
      </c>
      <c r="K55" s="316">
        <f t="shared" si="34"/>
        <v>0</v>
      </c>
      <c r="L55" s="316">
        <f t="shared" si="34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4"/>
        <v>0</v>
      </c>
      <c r="I56" s="316">
        <f t="shared" si="34"/>
        <v>0</v>
      </c>
      <c r="J56" s="316">
        <f t="shared" si="34"/>
        <v>0</v>
      </c>
      <c r="K56" s="316">
        <f t="shared" si="34"/>
        <v>0</v>
      </c>
      <c r="L56" s="316">
        <f t="shared" si="34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5">G55+G56</f>
        <v>0</v>
      </c>
      <c r="H57" s="516">
        <f t="shared" si="35"/>
        <v>0</v>
      </c>
      <c r="I57" s="516">
        <f t="shared" si="35"/>
        <v>0</v>
      </c>
      <c r="J57" s="516">
        <f t="shared" si="35"/>
        <v>0</v>
      </c>
      <c r="K57" s="516">
        <f t="shared" si="35"/>
        <v>0</v>
      </c>
      <c r="L57" s="516">
        <f t="shared" si="35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6">G58</f>
        <v>0</v>
      </c>
      <c r="I58" s="316">
        <f t="shared" si="36"/>
        <v>0</v>
      </c>
      <c r="J58" s="316">
        <f t="shared" si="36"/>
        <v>0</v>
      </c>
      <c r="K58" s="316">
        <f t="shared" si="36"/>
        <v>0</v>
      </c>
      <c r="L58" s="316">
        <f t="shared" si="36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6"/>
        <v>0</v>
      </c>
      <c r="I59" s="316">
        <f t="shared" si="36"/>
        <v>0</v>
      </c>
      <c r="J59" s="316">
        <f t="shared" si="36"/>
        <v>0</v>
      </c>
      <c r="K59" s="316">
        <f t="shared" si="36"/>
        <v>0</v>
      </c>
      <c r="L59" s="316">
        <f t="shared" si="36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7">($E$27*G58)+($E$28*G59)</f>
        <v>0</v>
      </c>
      <c r="H60" s="596">
        <f t="shared" si="37"/>
        <v>0</v>
      </c>
      <c r="I60" s="596">
        <f t="shared" si="37"/>
        <v>0</v>
      </c>
      <c r="J60" s="596">
        <f t="shared" si="37"/>
        <v>0</v>
      </c>
      <c r="K60" s="596">
        <f t="shared" si="37"/>
        <v>0</v>
      </c>
      <c r="L60" s="596">
        <f t="shared" ref="L60" si="38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9">ROUND(IF(G64&lt;(G57*0.8),G64,(0.8*G57)),0)</f>
        <v>0</v>
      </c>
      <c r="H61" s="517">
        <f t="shared" si="39"/>
        <v>0</v>
      </c>
      <c r="I61" s="517">
        <f>ROUND(IF(I64&lt;(I57*0.8),I64,(0.8*I57)),0)</f>
        <v>0</v>
      </c>
      <c r="J61" s="517">
        <f t="shared" si="39"/>
        <v>0</v>
      </c>
      <c r="K61" s="517">
        <f t="shared" si="39"/>
        <v>0</v>
      </c>
      <c r="L61" s="517">
        <f t="shared" ref="L61" si="40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1">+G62</f>
        <v>#REF!</v>
      </c>
      <c r="I62" s="315" t="e">
        <f t="shared" si="41"/>
        <v>#REF!</v>
      </c>
      <c r="J62" s="315" t="e">
        <f t="shared" si="41"/>
        <v>#REF!</v>
      </c>
      <c r="K62" s="315" t="e">
        <f t="shared" si="41"/>
        <v>#REF!</v>
      </c>
      <c r="L62" s="315" t="e">
        <f t="shared" si="41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" si="42">SUM(G58:G59)</f>
        <v>0</v>
      </c>
      <c r="H63" s="517">
        <f t="shared" ref="H63:I63" si="43">SUM(H58:H59)</f>
        <v>0</v>
      </c>
      <c r="I63" s="517">
        <f t="shared" si="43"/>
        <v>0</v>
      </c>
      <c r="J63" s="517">
        <f t="shared" ref="J63:K63" si="44">SUM(J58:J59)</f>
        <v>0</v>
      </c>
      <c r="K63" s="517">
        <f t="shared" si="44"/>
        <v>0</v>
      </c>
      <c r="L63" s="517">
        <f t="shared" ref="L63" si="45">SUM(L58:L59)</f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6">G9</f>
        <v>2014</v>
      </c>
      <c r="H67" s="668">
        <f t="shared" si="46"/>
        <v>2015</v>
      </c>
      <c r="I67" s="668">
        <f t="shared" si="46"/>
        <v>2016</v>
      </c>
      <c r="J67" s="668">
        <f t="shared" si="46"/>
        <v>2017</v>
      </c>
      <c r="K67" s="668">
        <f t="shared" si="46"/>
        <v>2018</v>
      </c>
      <c r="L67" s="668">
        <f t="shared" ref="L67" si="47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8">SUM(G71:G72)</f>
        <v>0</v>
      </c>
      <c r="H70" s="517">
        <f t="shared" si="48"/>
        <v>0</v>
      </c>
      <c r="I70" s="517">
        <f t="shared" si="48"/>
        <v>0</v>
      </c>
      <c r="J70" s="517">
        <f t="shared" si="48"/>
        <v>0</v>
      </c>
      <c r="K70" s="517">
        <f t="shared" si="48"/>
        <v>0</v>
      </c>
      <c r="L70" s="517">
        <f t="shared" ref="L70" si="49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50">LOOKUP(G69,groepenleerlingennu,vloeroppervlaknu)</f>
        <v>375</v>
      </c>
      <c r="H74" s="587">
        <f t="shared" si="50"/>
        <v>375</v>
      </c>
      <c r="I74" s="587">
        <f t="shared" si="50"/>
        <v>375</v>
      </c>
      <c r="J74" s="587">
        <f t="shared" si="50"/>
        <v>375</v>
      </c>
      <c r="K74" s="587">
        <f t="shared" si="50"/>
        <v>375</v>
      </c>
      <c r="L74" s="587">
        <f t="shared" ref="L74" si="51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2">SUM(G76:G77)</f>
        <v>0</v>
      </c>
      <c r="H75" s="517">
        <f t="shared" ref="H75:I75" si="53">SUM(H76:H77)</f>
        <v>0</v>
      </c>
      <c r="I75" s="517">
        <f t="shared" si="53"/>
        <v>0</v>
      </c>
      <c r="J75" s="517">
        <f t="shared" ref="J75:K75" si="54">SUM(J76:J77)</f>
        <v>0</v>
      </c>
      <c r="K75" s="517">
        <f t="shared" si="54"/>
        <v>0</v>
      </c>
      <c r="L75" s="517">
        <f t="shared" ref="L75" si="55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6">LOOKUP(G71,groepenleerlingennu,vloeroppervlaknu)</f>
        <v>0</v>
      </c>
      <c r="H76" s="598">
        <f t="shared" si="56"/>
        <v>0</v>
      </c>
      <c r="I76" s="598">
        <f t="shared" ref="I76:J76" si="57">LOOKUP(I71,groepenleerlingennu,vloeroppervlaknu)</f>
        <v>0</v>
      </c>
      <c r="J76" s="598">
        <f t="shared" si="57"/>
        <v>0</v>
      </c>
      <c r="K76" s="598">
        <f t="shared" ref="K76:L76" si="58">LOOKUP(K71,groepenleerlingennu,vloeroppervlaknu)</f>
        <v>0</v>
      </c>
      <c r="L76" s="598">
        <f t="shared" si="58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6"/>
        <v>0</v>
      </c>
      <c r="H77" s="598">
        <f t="shared" si="56"/>
        <v>0</v>
      </c>
      <c r="I77" s="598">
        <f t="shared" ref="I77:J77" si="59">LOOKUP(I72,groepenleerlingennu,vloeroppervlaknu)</f>
        <v>0</v>
      </c>
      <c r="J77" s="598">
        <f t="shared" si="59"/>
        <v>0</v>
      </c>
      <c r="K77" s="598">
        <f t="shared" ref="K77:L77" si="60">LOOKUP(K72,groepenleerlingennu,vloeroppervlaknu)</f>
        <v>0</v>
      </c>
      <c r="L77" s="598">
        <f t="shared" si="60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61">IF(G71=0,0,1)+IF(G72=0,0,1)</f>
        <v>0</v>
      </c>
      <c r="H79" s="110">
        <f t="shared" si="61"/>
        <v>0</v>
      </c>
      <c r="I79" s="110">
        <f t="shared" si="61"/>
        <v>0</v>
      </c>
      <c r="J79" s="110">
        <f t="shared" si="61"/>
        <v>0</v>
      </c>
      <c r="K79" s="110">
        <f t="shared" si="61"/>
        <v>0</v>
      </c>
      <c r="L79" s="110">
        <f t="shared" ref="L79" si="62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3">G8</f>
        <v>2014/15</v>
      </c>
      <c r="H86" s="664" t="str">
        <f t="shared" si="63"/>
        <v>2015/16</v>
      </c>
      <c r="I86" s="664" t="str">
        <f t="shared" si="63"/>
        <v>2016/17</v>
      </c>
      <c r="J86" s="664" t="str">
        <f t="shared" si="63"/>
        <v>2017/18</v>
      </c>
      <c r="K86" s="664" t="str">
        <f t="shared" si="63"/>
        <v>2018/19</v>
      </c>
      <c r="L86" s="664" t="str">
        <f t="shared" ref="L86" si="64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5">IF(G46=0,0,ROUND(0.75*(SUM(G99:G100)-G97),2))</f>
        <v>0</v>
      </c>
      <c r="H98" s="519">
        <f t="shared" si="65"/>
        <v>0</v>
      </c>
      <c r="I98" s="519">
        <f t="shared" si="65"/>
        <v>0</v>
      </c>
      <c r="J98" s="519">
        <f t="shared" si="65"/>
        <v>0</v>
      </c>
      <c r="K98" s="519">
        <f t="shared" si="65"/>
        <v>0</v>
      </c>
      <c r="L98" s="519">
        <f t="shared" ref="L98" si="66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7">SUM(G104:G108)</f>
        <v>0</v>
      </c>
      <c r="H109" s="588">
        <f t="shared" si="67"/>
        <v>0</v>
      </c>
      <c r="I109" s="588">
        <f t="shared" si="67"/>
        <v>0</v>
      </c>
      <c r="J109" s="588">
        <f t="shared" si="67"/>
        <v>0</v>
      </c>
      <c r="K109" s="588">
        <f t="shared" si="67"/>
        <v>0</v>
      </c>
      <c r="L109" s="588">
        <f t="shared" ref="L109" si="68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" si="69">G111+G112+G113</f>
        <v>0</v>
      </c>
      <c r="H114" s="589">
        <f t="shared" ref="H114:I114" si="70">H111+H112+H113</f>
        <v>0</v>
      </c>
      <c r="I114" s="589">
        <f t="shared" si="70"/>
        <v>0</v>
      </c>
      <c r="J114" s="589">
        <f t="shared" ref="J114:K114" si="71">J111+J112+J113</f>
        <v>0</v>
      </c>
      <c r="K114" s="589">
        <f t="shared" si="71"/>
        <v>0</v>
      </c>
      <c r="L114" s="589">
        <f t="shared" ref="L114" si="72">L111+L112+L113</f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3">G118</f>
        <v>0</v>
      </c>
      <c r="I118" s="269">
        <f t="shared" si="73"/>
        <v>0</v>
      </c>
      <c r="J118" s="269">
        <f t="shared" si="73"/>
        <v>0</v>
      </c>
      <c r="K118" s="269">
        <f t="shared" si="73"/>
        <v>0</v>
      </c>
      <c r="L118" s="269">
        <f t="shared" si="73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3"/>
        <v>0</v>
      </c>
      <c r="I119" s="269">
        <f t="shared" si="73"/>
        <v>0</v>
      </c>
      <c r="J119" s="269">
        <f t="shared" si="73"/>
        <v>0</v>
      </c>
      <c r="K119" s="269">
        <f t="shared" si="73"/>
        <v>0</v>
      </c>
      <c r="L119" s="269">
        <f t="shared" si="73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3"/>
        <v>0</v>
      </c>
      <c r="I120" s="269">
        <f t="shared" si="73"/>
        <v>0</v>
      </c>
      <c r="J120" s="269">
        <f t="shared" si="73"/>
        <v>0</v>
      </c>
      <c r="K120" s="269">
        <f t="shared" si="73"/>
        <v>0</v>
      </c>
      <c r="L120" s="269">
        <f t="shared" si="73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4">SUM(G116:G120)</f>
        <v>0</v>
      </c>
      <c r="H121" s="590">
        <f t="shared" si="74"/>
        <v>0</v>
      </c>
      <c r="I121" s="590">
        <f t="shared" ref="I121:J121" si="75">SUM(I116:I120)</f>
        <v>0</v>
      </c>
      <c r="J121" s="590">
        <f t="shared" si="75"/>
        <v>0</v>
      </c>
      <c r="K121" s="590">
        <f t="shared" ref="K121:L121" si="76">SUM(K116:K120)</f>
        <v>0</v>
      </c>
      <c r="L121" s="590">
        <f t="shared" si="76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7">G124</f>
        <v>0</v>
      </c>
      <c r="I124" s="269">
        <f t="shared" si="77"/>
        <v>0</v>
      </c>
      <c r="J124" s="269">
        <f t="shared" si="77"/>
        <v>0</v>
      </c>
      <c r="K124" s="269">
        <f t="shared" si="77"/>
        <v>0</v>
      </c>
      <c r="L124" s="269">
        <f t="shared" si="77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7"/>
        <v>0</v>
      </c>
      <c r="I125" s="269">
        <f t="shared" si="77"/>
        <v>0</v>
      </c>
      <c r="J125" s="269">
        <f t="shared" si="77"/>
        <v>0</v>
      </c>
      <c r="K125" s="269">
        <f t="shared" si="77"/>
        <v>0</v>
      </c>
      <c r="L125" s="269">
        <f t="shared" si="77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7"/>
        <v>0</v>
      </c>
      <c r="I126" s="269">
        <f t="shared" si="77"/>
        <v>0</v>
      </c>
      <c r="J126" s="269">
        <f t="shared" si="77"/>
        <v>0</v>
      </c>
      <c r="K126" s="269">
        <f t="shared" si="77"/>
        <v>0</v>
      </c>
      <c r="L126" s="269">
        <f t="shared" si="77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7"/>
        <v>0</v>
      </c>
      <c r="I127" s="269">
        <f t="shared" si="77"/>
        <v>0</v>
      </c>
      <c r="J127" s="269">
        <f t="shared" si="77"/>
        <v>0</v>
      </c>
      <c r="K127" s="269">
        <f t="shared" si="77"/>
        <v>0</v>
      </c>
      <c r="L127" s="269">
        <f t="shared" si="77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7"/>
        <v>0</v>
      </c>
      <c r="I128" s="269">
        <f t="shared" si="77"/>
        <v>0</v>
      </c>
      <c r="J128" s="269">
        <f t="shared" si="77"/>
        <v>0</v>
      </c>
      <c r="K128" s="269">
        <f t="shared" si="77"/>
        <v>0</v>
      </c>
      <c r="L128" s="269">
        <f t="shared" si="77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" si="78">SUM(G124:G128)</f>
        <v>0</v>
      </c>
      <c r="H129" s="591">
        <f t="shared" ref="H129:I129" si="79">SUM(H124:H128)</f>
        <v>0</v>
      </c>
      <c r="I129" s="591">
        <f t="shared" si="79"/>
        <v>0</v>
      </c>
      <c r="J129" s="591">
        <f t="shared" ref="J129:K129" si="80">SUM(J124:J128)</f>
        <v>0</v>
      </c>
      <c r="K129" s="591">
        <f t="shared" si="80"/>
        <v>0</v>
      </c>
      <c r="L129" s="591">
        <f t="shared" ref="L129" si="81">SUM(L124:L128)</f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82">G131</f>
        <v>0</v>
      </c>
      <c r="I131" s="269">
        <f t="shared" si="82"/>
        <v>0</v>
      </c>
      <c r="J131" s="269">
        <f t="shared" si="82"/>
        <v>0</v>
      </c>
      <c r="K131" s="269">
        <f t="shared" si="82"/>
        <v>0</v>
      </c>
      <c r="L131" s="269">
        <f t="shared" si="82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82"/>
        <v>0</v>
      </c>
      <c r="I132" s="269">
        <f t="shared" si="82"/>
        <v>0</v>
      </c>
      <c r="J132" s="269">
        <f t="shared" si="82"/>
        <v>0</v>
      </c>
      <c r="K132" s="269">
        <f t="shared" si="82"/>
        <v>0</v>
      </c>
      <c r="L132" s="269">
        <f t="shared" si="82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82"/>
        <v>0</v>
      </c>
      <c r="I133" s="269">
        <f t="shared" si="82"/>
        <v>0</v>
      </c>
      <c r="J133" s="269">
        <f t="shared" si="82"/>
        <v>0</v>
      </c>
      <c r="K133" s="269">
        <f t="shared" si="82"/>
        <v>0</v>
      </c>
      <c r="L133" s="269">
        <f t="shared" si="82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82"/>
        <v>0</v>
      </c>
      <c r="I134" s="269">
        <f t="shared" si="82"/>
        <v>0</v>
      </c>
      <c r="J134" s="269">
        <f t="shared" si="82"/>
        <v>0</v>
      </c>
      <c r="K134" s="269">
        <f t="shared" si="82"/>
        <v>0</v>
      </c>
      <c r="L134" s="269">
        <f t="shared" si="82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82"/>
        <v>0</v>
      </c>
      <c r="I135" s="269">
        <f t="shared" si="82"/>
        <v>0</v>
      </c>
      <c r="J135" s="269">
        <f t="shared" si="82"/>
        <v>0</v>
      </c>
      <c r="K135" s="269">
        <f t="shared" si="82"/>
        <v>0</v>
      </c>
      <c r="L135" s="269">
        <f t="shared" si="82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" si="83">SUM(G131:G135)</f>
        <v>0</v>
      </c>
      <c r="H136" s="591">
        <f t="shared" ref="H136:I136" si="84">SUM(H131:H135)</f>
        <v>0</v>
      </c>
      <c r="I136" s="591">
        <f t="shared" si="84"/>
        <v>0</v>
      </c>
      <c r="J136" s="591">
        <f t="shared" ref="J136:K136" si="85">SUM(J131:J135)</f>
        <v>0</v>
      </c>
      <c r="K136" s="591">
        <f t="shared" si="85"/>
        <v>0</v>
      </c>
      <c r="L136" s="591">
        <f t="shared" ref="L136" si="86">SUM(L131:L135)</f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" si="87">G129-G136</f>
        <v>0</v>
      </c>
      <c r="H138" s="588">
        <f t="shared" ref="H138:I138" si="88">H129-H136</f>
        <v>0</v>
      </c>
      <c r="I138" s="588">
        <f t="shared" si="88"/>
        <v>0</v>
      </c>
      <c r="J138" s="588">
        <f t="shared" ref="J138:K138" si="89">J129-J136</f>
        <v>0</v>
      </c>
      <c r="K138" s="588">
        <f t="shared" si="89"/>
        <v>0</v>
      </c>
      <c r="L138" s="588">
        <f t="shared" ref="L138" si="90">L129-L136</f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91">G102+G109+G114+G121-G138</f>
        <v>0</v>
      </c>
      <c r="H140" s="592">
        <f t="shared" si="91"/>
        <v>0</v>
      </c>
      <c r="I140" s="592">
        <f t="shared" si="91"/>
        <v>0</v>
      </c>
      <c r="J140" s="592">
        <f t="shared" si="91"/>
        <v>0</v>
      </c>
      <c r="K140" s="592">
        <f t="shared" si="91"/>
        <v>0</v>
      </c>
      <c r="L140" s="592">
        <f t="shared" ref="L140" si="92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93">7/12*(G140-G114)+5/12*(H140-H114)+H114</f>
        <v>0</v>
      </c>
      <c r="I141" s="616">
        <f t="shared" si="93"/>
        <v>0</v>
      </c>
      <c r="J141" s="616">
        <f t="shared" si="93"/>
        <v>0</v>
      </c>
      <c r="K141" s="616">
        <f t="shared" si="93"/>
        <v>0</v>
      </c>
      <c r="L141" s="616">
        <f t="shared" si="93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94">G146</f>
        <v>0</v>
      </c>
      <c r="I146" s="269">
        <f t="shared" si="94"/>
        <v>0</v>
      </c>
      <c r="J146" s="269">
        <f t="shared" si="94"/>
        <v>0</v>
      </c>
      <c r="K146" s="269">
        <f t="shared" si="94"/>
        <v>0</v>
      </c>
      <c r="L146" s="269">
        <f t="shared" si="94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95">G147</f>
        <v>0</v>
      </c>
      <c r="I147" s="269">
        <f t="shared" si="95"/>
        <v>0</v>
      </c>
      <c r="J147" s="269">
        <f t="shared" si="95"/>
        <v>0</v>
      </c>
      <c r="K147" s="269">
        <f t="shared" si="95"/>
        <v>0</v>
      </c>
      <c r="L147" s="269">
        <f t="shared" si="95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95"/>
        <v>0</v>
      </c>
      <c r="I148" s="269">
        <f t="shared" si="95"/>
        <v>0</v>
      </c>
      <c r="J148" s="269">
        <f t="shared" si="95"/>
        <v>0</v>
      </c>
      <c r="K148" s="269">
        <f t="shared" si="95"/>
        <v>0</v>
      </c>
      <c r="L148" s="269">
        <f t="shared" si="95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94"/>
        <v>0</v>
      </c>
      <c r="I149" s="269">
        <f t="shared" si="94"/>
        <v>0</v>
      </c>
      <c r="J149" s="269">
        <f t="shared" si="94"/>
        <v>0</v>
      </c>
      <c r="K149" s="269">
        <f t="shared" si="94"/>
        <v>0</v>
      </c>
      <c r="L149" s="269">
        <f t="shared" si="94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94"/>
        <v>0</v>
      </c>
      <c r="I150" s="269">
        <f t="shared" si="94"/>
        <v>0</v>
      </c>
      <c r="J150" s="269">
        <f t="shared" si="94"/>
        <v>0</v>
      </c>
      <c r="K150" s="269">
        <f t="shared" si="94"/>
        <v>0</v>
      </c>
      <c r="L150" s="269">
        <f t="shared" si="94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6">SUM(G146:G150)</f>
        <v>0</v>
      </c>
      <c r="H152" s="593">
        <f t="shared" ref="H152:I152" si="97">SUM(H146:H150)</f>
        <v>0</v>
      </c>
      <c r="I152" s="593">
        <f t="shared" si="97"/>
        <v>0</v>
      </c>
      <c r="J152" s="593">
        <f t="shared" ref="J152:K152" si="98">SUM(J146:J150)</f>
        <v>0</v>
      </c>
      <c r="K152" s="593">
        <f t="shared" si="98"/>
        <v>0</v>
      </c>
      <c r="L152" s="593">
        <f t="shared" ref="L152" si="99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100">7/12*G152+5/12*H152</f>
        <v>0</v>
      </c>
      <c r="I153" s="616">
        <f t="shared" si="100"/>
        <v>0</v>
      </c>
      <c r="J153" s="616">
        <f t="shared" si="100"/>
        <v>0</v>
      </c>
      <c r="K153" s="616">
        <f t="shared" si="100"/>
        <v>0</v>
      </c>
      <c r="L153" s="616">
        <f t="shared" si="100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101">G158</f>
        <v>0</v>
      </c>
      <c r="I158" s="269">
        <f t="shared" si="101"/>
        <v>0</v>
      </c>
      <c r="J158" s="269">
        <f t="shared" si="101"/>
        <v>0</v>
      </c>
      <c r="K158" s="269">
        <f t="shared" si="101"/>
        <v>0</v>
      </c>
      <c r="L158" s="269">
        <f t="shared" si="101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102">G159</f>
        <v>0</v>
      </c>
      <c r="I159" s="269">
        <f t="shared" si="102"/>
        <v>0</v>
      </c>
      <c r="J159" s="269">
        <f t="shared" si="102"/>
        <v>0</v>
      </c>
      <c r="K159" s="269">
        <f t="shared" si="102"/>
        <v>0</v>
      </c>
      <c r="L159" s="269">
        <f t="shared" si="102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102"/>
        <v>0</v>
      </c>
      <c r="I160" s="269">
        <f t="shared" si="102"/>
        <v>0</v>
      </c>
      <c r="J160" s="269">
        <f t="shared" si="102"/>
        <v>0</v>
      </c>
      <c r="K160" s="269">
        <f t="shared" si="102"/>
        <v>0</v>
      </c>
      <c r="L160" s="269">
        <f t="shared" si="102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101"/>
        <v>0</v>
      </c>
      <c r="I161" s="269">
        <f t="shared" si="101"/>
        <v>0</v>
      </c>
      <c r="J161" s="269">
        <f t="shared" si="101"/>
        <v>0</v>
      </c>
      <c r="K161" s="269">
        <f t="shared" si="101"/>
        <v>0</v>
      </c>
      <c r="L161" s="269">
        <f t="shared" si="101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101"/>
        <v>0</v>
      </c>
      <c r="I162" s="269">
        <f t="shared" si="101"/>
        <v>0</v>
      </c>
      <c r="J162" s="269">
        <f t="shared" si="101"/>
        <v>0</v>
      </c>
      <c r="K162" s="269">
        <f t="shared" si="101"/>
        <v>0</v>
      </c>
      <c r="L162" s="269">
        <f t="shared" si="101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103">SUM(G158:G162)</f>
        <v>0</v>
      </c>
      <c r="H164" s="593">
        <f t="shared" ref="H164:I164" si="104">SUM(H158:H162)</f>
        <v>0</v>
      </c>
      <c r="I164" s="593">
        <f t="shared" si="104"/>
        <v>0</v>
      </c>
      <c r="J164" s="593">
        <f t="shared" ref="J164:K164" si="105">SUM(J158:J162)</f>
        <v>0</v>
      </c>
      <c r="K164" s="593">
        <f t="shared" si="105"/>
        <v>0</v>
      </c>
      <c r="L164" s="593">
        <f t="shared" ref="L164" si="106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7">7/12*G164+5/12*H164</f>
        <v>0</v>
      </c>
      <c r="I165" s="616">
        <f t="shared" si="107"/>
        <v>0</v>
      </c>
      <c r="J165" s="616">
        <f t="shared" si="107"/>
        <v>0</v>
      </c>
      <c r="K165" s="616">
        <f t="shared" si="107"/>
        <v>0</v>
      </c>
      <c r="L165" s="616">
        <f t="shared" si="107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8">G86</f>
        <v>2014/15</v>
      </c>
      <c r="H170" s="664" t="str">
        <f t="shared" si="108"/>
        <v>2015/16</v>
      </c>
      <c r="I170" s="664" t="str">
        <f t="shared" si="108"/>
        <v>2016/17</v>
      </c>
      <c r="J170" s="664" t="str">
        <f t="shared" si="108"/>
        <v>2017/18</v>
      </c>
      <c r="K170" s="664" t="str">
        <f t="shared" si="108"/>
        <v>2018/19</v>
      </c>
      <c r="L170" s="664" t="str">
        <f t="shared" ref="L170" si="109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10">G9</f>
        <v>2014</v>
      </c>
      <c r="H171" s="664">
        <f t="shared" si="110"/>
        <v>2015</v>
      </c>
      <c r="I171" s="664">
        <f t="shared" si="110"/>
        <v>2016</v>
      </c>
      <c r="J171" s="664">
        <f t="shared" si="110"/>
        <v>2017</v>
      </c>
      <c r="K171" s="664">
        <f t="shared" si="110"/>
        <v>2018</v>
      </c>
      <c r="L171" s="664">
        <f t="shared" ref="L171" si="111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12">G177</f>
        <v>0</v>
      </c>
      <c r="I177" s="269">
        <f t="shared" si="112"/>
        <v>0</v>
      </c>
      <c r="J177" s="269">
        <f t="shared" si="112"/>
        <v>0</v>
      </c>
      <c r="K177" s="269">
        <f t="shared" si="112"/>
        <v>0</v>
      </c>
      <c r="L177" s="269">
        <f t="shared" si="112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12"/>
        <v>0</v>
      </c>
      <c r="I178" s="269">
        <f t="shared" si="112"/>
        <v>0</v>
      </c>
      <c r="J178" s="269">
        <f t="shared" si="112"/>
        <v>0</v>
      </c>
      <c r="K178" s="269">
        <f t="shared" si="112"/>
        <v>0</v>
      </c>
      <c r="L178" s="269">
        <f t="shared" si="112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12"/>
        <v>0</v>
      </c>
      <c r="I179" s="269">
        <f t="shared" si="112"/>
        <v>0</v>
      </c>
      <c r="J179" s="269">
        <f t="shared" si="112"/>
        <v>0</v>
      </c>
      <c r="K179" s="269">
        <f t="shared" si="112"/>
        <v>0</v>
      </c>
      <c r="L179" s="269">
        <f t="shared" si="112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13">SUM(G177:G179)</f>
        <v>0</v>
      </c>
      <c r="H180" s="594">
        <f t="shared" ref="H180:I180" si="114">SUM(H177:H179)</f>
        <v>0</v>
      </c>
      <c r="I180" s="594">
        <f t="shared" si="114"/>
        <v>0</v>
      </c>
      <c r="J180" s="594">
        <f t="shared" ref="J180:K180" si="115">SUM(J177:J179)</f>
        <v>0</v>
      </c>
      <c r="K180" s="594">
        <f t="shared" si="115"/>
        <v>0</v>
      </c>
      <c r="L180" s="594">
        <f t="shared" ref="L180" si="116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7">G182</f>
        <v>0</v>
      </c>
      <c r="I182" s="269">
        <f t="shared" si="117"/>
        <v>0</v>
      </c>
      <c r="J182" s="269">
        <f t="shared" si="117"/>
        <v>0</v>
      </c>
      <c r="K182" s="269">
        <f t="shared" si="117"/>
        <v>0</v>
      </c>
      <c r="L182" s="269">
        <f t="shared" si="117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7"/>
        <v>0</v>
      </c>
      <c r="I183" s="269">
        <f t="shared" si="117"/>
        <v>0</v>
      </c>
      <c r="J183" s="269">
        <f t="shared" si="117"/>
        <v>0</v>
      </c>
      <c r="K183" s="269">
        <f t="shared" si="117"/>
        <v>0</v>
      </c>
      <c r="L183" s="269">
        <f t="shared" si="117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7"/>
        <v>0</v>
      </c>
      <c r="I184" s="269">
        <f t="shared" si="117"/>
        <v>0</v>
      </c>
      <c r="J184" s="269">
        <f t="shared" si="117"/>
        <v>0</v>
      </c>
      <c r="K184" s="269">
        <f t="shared" si="117"/>
        <v>0</v>
      </c>
      <c r="L184" s="269">
        <f t="shared" si="117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7"/>
        <v>0</v>
      </c>
      <c r="I185" s="269">
        <f t="shared" si="117"/>
        <v>0</v>
      </c>
      <c r="J185" s="269">
        <f t="shared" si="117"/>
        <v>0</v>
      </c>
      <c r="K185" s="269">
        <f t="shared" si="117"/>
        <v>0</v>
      </c>
      <c r="L185" s="269">
        <f t="shared" si="117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7"/>
        <v>0</v>
      </c>
      <c r="I186" s="269">
        <f t="shared" si="117"/>
        <v>0</v>
      </c>
      <c r="J186" s="269">
        <f t="shared" si="117"/>
        <v>0</v>
      </c>
      <c r="K186" s="269">
        <f t="shared" si="117"/>
        <v>0</v>
      </c>
      <c r="L186" s="269">
        <f t="shared" si="117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8">SUM(G182:G186)</f>
        <v>0</v>
      </c>
      <c r="H187" s="594">
        <f t="shared" ref="H187:I187" si="119">SUM(H182:H186)</f>
        <v>0</v>
      </c>
      <c r="I187" s="594">
        <f t="shared" si="119"/>
        <v>0</v>
      </c>
      <c r="J187" s="594">
        <f t="shared" ref="J187:K187" si="120">SUM(J182:J186)</f>
        <v>0</v>
      </c>
      <c r="K187" s="594">
        <f t="shared" si="120"/>
        <v>0</v>
      </c>
      <c r="L187" s="594">
        <f t="shared" ref="L187" si="121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" si="122">G180+G187</f>
        <v>0</v>
      </c>
      <c r="H189" s="593">
        <f t="shared" ref="H189:I189" si="123">H180+H187</f>
        <v>0</v>
      </c>
      <c r="I189" s="593">
        <f t="shared" si="123"/>
        <v>0</v>
      </c>
      <c r="J189" s="593">
        <f t="shared" ref="J189:K189" si="124">J180+J187</f>
        <v>0</v>
      </c>
      <c r="K189" s="593">
        <f t="shared" si="124"/>
        <v>0</v>
      </c>
      <c r="L189" s="593">
        <f t="shared" ref="L189" si="125">L180+L187</f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26">7/12*G189+5/12*H189</f>
        <v>0</v>
      </c>
      <c r="I190" s="353">
        <f t="shared" ref="I190" si="127">7/12*H189+5/12*I189</f>
        <v>0</v>
      </c>
      <c r="J190" s="353">
        <f t="shared" ref="J190:L190" si="128">7/12*I189+5/12*J189</f>
        <v>0</v>
      </c>
      <c r="K190" s="353">
        <f t="shared" si="128"/>
        <v>0</v>
      </c>
      <c r="L190" s="353">
        <f t="shared" si="128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9">G195</f>
        <v>0</v>
      </c>
      <c r="I195" s="269">
        <f t="shared" si="129"/>
        <v>0</v>
      </c>
      <c r="J195" s="269">
        <f t="shared" si="129"/>
        <v>0</v>
      </c>
      <c r="K195" s="269">
        <f t="shared" si="129"/>
        <v>0</v>
      </c>
      <c r="L195" s="269">
        <f t="shared" si="129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9"/>
        <v>0</v>
      </c>
      <c r="I196" s="269">
        <f t="shared" si="129"/>
        <v>0</v>
      </c>
      <c r="J196" s="269">
        <f t="shared" si="129"/>
        <v>0</v>
      </c>
      <c r="K196" s="269">
        <f t="shared" si="129"/>
        <v>0</v>
      </c>
      <c r="L196" s="269">
        <f t="shared" si="129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9"/>
        <v>0</v>
      </c>
      <c r="I197" s="269">
        <f t="shared" si="129"/>
        <v>0</v>
      </c>
      <c r="J197" s="269">
        <f t="shared" si="129"/>
        <v>0</v>
      </c>
      <c r="K197" s="269">
        <f t="shared" si="129"/>
        <v>0</v>
      </c>
      <c r="L197" s="269">
        <f t="shared" si="129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9"/>
        <v>0</v>
      </c>
      <c r="I198" s="269">
        <f t="shared" si="129"/>
        <v>0</v>
      </c>
      <c r="J198" s="269">
        <f t="shared" si="129"/>
        <v>0</v>
      </c>
      <c r="K198" s="269">
        <f t="shared" si="129"/>
        <v>0</v>
      </c>
      <c r="L198" s="269">
        <f t="shared" si="129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30">SUM(G195:G198)</f>
        <v>0</v>
      </c>
      <c r="H200" s="595">
        <f t="shared" ref="H200:I200" si="131">SUM(H195:H198)</f>
        <v>0</v>
      </c>
      <c r="I200" s="595">
        <f t="shared" si="131"/>
        <v>0</v>
      </c>
      <c r="J200" s="595">
        <f t="shared" ref="J200:K200" si="132">SUM(J195:J198)</f>
        <v>0</v>
      </c>
      <c r="K200" s="595">
        <f t="shared" si="132"/>
        <v>0</v>
      </c>
      <c r="L200" s="595">
        <f t="shared" ref="L200" si="133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34">G206</f>
        <v>0</v>
      </c>
      <c r="I206" s="269">
        <f t="shared" si="134"/>
        <v>0</v>
      </c>
      <c r="J206" s="269">
        <f t="shared" si="134"/>
        <v>0</v>
      </c>
      <c r="K206" s="269">
        <f t="shared" si="134"/>
        <v>0</v>
      </c>
      <c r="L206" s="269">
        <f t="shared" si="134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34"/>
        <v>0</v>
      </c>
      <c r="I207" s="269">
        <f t="shared" si="134"/>
        <v>0</v>
      </c>
      <c r="J207" s="269">
        <f t="shared" si="134"/>
        <v>0</v>
      </c>
      <c r="K207" s="269">
        <f t="shared" si="134"/>
        <v>0</v>
      </c>
      <c r="L207" s="269">
        <f t="shared" si="134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ref="H208:L210" si="135">G208</f>
        <v>0</v>
      </c>
      <c r="I208" s="269">
        <f t="shared" si="135"/>
        <v>0</v>
      </c>
      <c r="J208" s="269">
        <f t="shared" si="135"/>
        <v>0</v>
      </c>
      <c r="K208" s="269">
        <f t="shared" si="135"/>
        <v>0</v>
      </c>
      <c r="L208" s="269">
        <f t="shared" si="135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35"/>
        <v>0</v>
      </c>
      <c r="I209" s="269">
        <f t="shared" si="135"/>
        <v>0</v>
      </c>
      <c r="J209" s="269">
        <f t="shared" si="135"/>
        <v>0</v>
      </c>
      <c r="K209" s="269">
        <f t="shared" si="135"/>
        <v>0</v>
      </c>
      <c r="L209" s="269">
        <f t="shared" si="135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35"/>
        <v>0</v>
      </c>
      <c r="I210" s="269">
        <f t="shared" si="135"/>
        <v>0</v>
      </c>
      <c r="J210" s="269">
        <f t="shared" si="135"/>
        <v>0</v>
      </c>
      <c r="K210" s="269">
        <f t="shared" si="135"/>
        <v>0</v>
      </c>
      <c r="L210" s="269">
        <f t="shared" si="135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ref="H211:L212" si="136">G211</f>
        <v>0</v>
      </c>
      <c r="I211" s="269">
        <f t="shared" si="136"/>
        <v>0</v>
      </c>
      <c r="J211" s="269">
        <f t="shared" si="136"/>
        <v>0</v>
      </c>
      <c r="K211" s="269">
        <f t="shared" si="136"/>
        <v>0</v>
      </c>
      <c r="L211" s="269">
        <f t="shared" si="136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36"/>
        <v>0</v>
      </c>
      <c r="I212" s="269">
        <f t="shared" si="136"/>
        <v>0</v>
      </c>
      <c r="J212" s="269">
        <f t="shared" si="136"/>
        <v>0</v>
      </c>
      <c r="K212" s="269">
        <f t="shared" si="136"/>
        <v>0</v>
      </c>
      <c r="L212" s="269">
        <f t="shared" si="136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34"/>
        <v>0</v>
      </c>
      <c r="I213" s="269">
        <f t="shared" si="134"/>
        <v>0</v>
      </c>
      <c r="J213" s="269">
        <f t="shared" si="134"/>
        <v>0</v>
      </c>
      <c r="K213" s="269">
        <f t="shared" si="134"/>
        <v>0</v>
      </c>
      <c r="L213" s="269">
        <f t="shared" si="134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34"/>
        <v>0</v>
      </c>
      <c r="I214" s="269">
        <f t="shared" si="134"/>
        <v>0</v>
      </c>
      <c r="J214" s="269">
        <f t="shared" si="134"/>
        <v>0</v>
      </c>
      <c r="K214" s="269">
        <f t="shared" si="134"/>
        <v>0</v>
      </c>
      <c r="L214" s="269">
        <f t="shared" si="134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34"/>
        <v>0</v>
      </c>
      <c r="I215" s="269">
        <f t="shared" si="134"/>
        <v>0</v>
      </c>
      <c r="J215" s="269">
        <f t="shared" si="134"/>
        <v>0</v>
      </c>
      <c r="K215" s="269">
        <f t="shared" si="134"/>
        <v>0</v>
      </c>
      <c r="L215" s="269">
        <f t="shared" si="134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" si="137">SUM(G206:G215)</f>
        <v>0</v>
      </c>
      <c r="H217" s="595">
        <f t="shared" ref="H217:I217" si="138">SUM(H206:H215)</f>
        <v>0</v>
      </c>
      <c r="I217" s="595">
        <f t="shared" si="138"/>
        <v>0</v>
      </c>
      <c r="J217" s="595">
        <f t="shared" ref="J217:K217" si="139">SUM(J206:J215)</f>
        <v>0</v>
      </c>
      <c r="K217" s="595">
        <f t="shared" si="139"/>
        <v>0</v>
      </c>
      <c r="L217" s="595">
        <f t="shared" ref="L217" si="140">SUM(L206:L215)</f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41">G223</f>
        <v>0</v>
      </c>
      <c r="I223" s="269">
        <f t="shared" si="141"/>
        <v>0</v>
      </c>
      <c r="J223" s="269">
        <f t="shared" si="141"/>
        <v>0</v>
      </c>
      <c r="K223" s="269">
        <f t="shared" si="141"/>
        <v>0</v>
      </c>
      <c r="L223" s="269">
        <f t="shared" si="14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ref="H224:L225" si="142">G224</f>
        <v>0</v>
      </c>
      <c r="I224" s="269">
        <f t="shared" si="142"/>
        <v>0</v>
      </c>
      <c r="J224" s="269">
        <f t="shared" si="142"/>
        <v>0</v>
      </c>
      <c r="K224" s="269">
        <f t="shared" si="142"/>
        <v>0</v>
      </c>
      <c r="L224" s="269">
        <f t="shared" si="142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42"/>
        <v>0</v>
      </c>
      <c r="I225" s="269">
        <f t="shared" si="142"/>
        <v>0</v>
      </c>
      <c r="J225" s="269">
        <f t="shared" si="142"/>
        <v>0</v>
      </c>
      <c r="K225" s="269">
        <f t="shared" si="142"/>
        <v>0</v>
      </c>
      <c r="L225" s="269">
        <f t="shared" si="142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41"/>
        <v>0</v>
      </c>
      <c r="I226" s="269">
        <f t="shared" si="141"/>
        <v>0</v>
      </c>
      <c r="J226" s="269">
        <f t="shared" si="141"/>
        <v>0</v>
      </c>
      <c r="K226" s="269">
        <f t="shared" si="141"/>
        <v>0</v>
      </c>
      <c r="L226" s="269">
        <f t="shared" si="14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41"/>
        <v>0</v>
      </c>
      <c r="I227" s="269">
        <f t="shared" si="141"/>
        <v>0</v>
      </c>
      <c r="J227" s="269">
        <f t="shared" si="141"/>
        <v>0</v>
      </c>
      <c r="K227" s="269">
        <f t="shared" si="141"/>
        <v>0</v>
      </c>
      <c r="L227" s="269">
        <f t="shared" si="14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41"/>
        <v>0</v>
      </c>
      <c r="I228" s="269">
        <f t="shared" si="141"/>
        <v>0</v>
      </c>
      <c r="J228" s="269">
        <f t="shared" si="141"/>
        <v>0</v>
      </c>
      <c r="K228" s="269">
        <f t="shared" si="141"/>
        <v>0</v>
      </c>
      <c r="L228" s="269">
        <f t="shared" si="14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" si="143">SUM(G223:G228)</f>
        <v>0</v>
      </c>
      <c r="H230" s="595">
        <f t="shared" ref="H230:I230" si="144">SUM(H223:H228)</f>
        <v>0</v>
      </c>
      <c r="I230" s="595">
        <f t="shared" si="144"/>
        <v>0</v>
      </c>
      <c r="J230" s="595">
        <f t="shared" ref="J230:K230" si="145">SUM(J223:J228)</f>
        <v>0</v>
      </c>
      <c r="K230" s="595">
        <f t="shared" si="145"/>
        <v>0</v>
      </c>
      <c r="L230" s="595">
        <f t="shared" ref="L230" si="146">SUM(L223:L228)</f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" si="147">G200+G217+G230</f>
        <v>0</v>
      </c>
      <c r="H234" s="593">
        <f t="shared" ref="H234:I234" si="148">H200+H217+H230</f>
        <v>0</v>
      </c>
      <c r="I234" s="593">
        <f t="shared" si="148"/>
        <v>0</v>
      </c>
      <c r="J234" s="593">
        <f t="shared" ref="J234:K234" si="149">J200+J217+J230</f>
        <v>0</v>
      </c>
      <c r="K234" s="593">
        <f t="shared" si="149"/>
        <v>0</v>
      </c>
      <c r="L234" s="593">
        <f t="shared" ref="L234" si="150">L200+L217+L230</f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51">G9</f>
        <v>2014</v>
      </c>
      <c r="H243" s="664">
        <f t="shared" si="151"/>
        <v>2015</v>
      </c>
      <c r="I243" s="664">
        <f t="shared" si="151"/>
        <v>2016</v>
      </c>
      <c r="J243" s="664">
        <f t="shared" si="151"/>
        <v>2017</v>
      </c>
      <c r="K243" s="664">
        <f t="shared" si="151"/>
        <v>2018</v>
      </c>
      <c r="L243" s="664">
        <f t="shared" ref="L243" si="152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53">H141</f>
        <v>0</v>
      </c>
      <c r="I249" s="519">
        <f t="shared" ref="I249:J249" si="154">I141</f>
        <v>0</v>
      </c>
      <c r="J249" s="519">
        <f t="shared" si="154"/>
        <v>0</v>
      </c>
      <c r="K249" s="519">
        <f t="shared" ref="K249:L249" si="155">K141</f>
        <v>0</v>
      </c>
      <c r="L249" s="519">
        <f t="shared" si="155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56">H153</f>
        <v>0</v>
      </c>
      <c r="I250" s="601">
        <f t="shared" ref="I250:J250" si="157">I153</f>
        <v>0</v>
      </c>
      <c r="J250" s="601">
        <f t="shared" si="157"/>
        <v>0</v>
      </c>
      <c r="K250" s="601">
        <f t="shared" ref="K250:L250" si="158">K153</f>
        <v>0</v>
      </c>
      <c r="L250" s="601">
        <f t="shared" si="158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59">H165</f>
        <v>0</v>
      </c>
      <c r="I251" s="601">
        <f t="shared" ref="I251:J251" si="160">I165</f>
        <v>0</v>
      </c>
      <c r="J251" s="601">
        <f t="shared" si="160"/>
        <v>0</v>
      </c>
      <c r="K251" s="601">
        <f t="shared" ref="K251:L251" si="161">K165</f>
        <v>0</v>
      </c>
      <c r="L251" s="601">
        <f t="shared" si="161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" si="162">SUM(G249:G251)</f>
        <v>0</v>
      </c>
      <c r="H252" s="523">
        <f t="shared" ref="H252:I252" si="163">SUM(H249:H251)</f>
        <v>0</v>
      </c>
      <c r="I252" s="523">
        <f t="shared" si="163"/>
        <v>0</v>
      </c>
      <c r="J252" s="523">
        <f t="shared" ref="J252:K252" si="164">SUM(J249:J251)</f>
        <v>0</v>
      </c>
      <c r="K252" s="523">
        <f t="shared" si="164"/>
        <v>0</v>
      </c>
      <c r="L252" s="523">
        <f t="shared" ref="L252" si="165">SUM(L249:L251)</f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66">H190</f>
        <v>0</v>
      </c>
      <c r="I254" s="519">
        <f t="shared" si="166"/>
        <v>0</v>
      </c>
      <c r="J254" s="519">
        <f t="shared" si="166"/>
        <v>0</v>
      </c>
      <c r="K254" s="519">
        <f t="shared" ref="K254:L254" si="167">K190</f>
        <v>0</v>
      </c>
      <c r="L254" s="519">
        <f t="shared" si="167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:I255" si="168">H200</f>
        <v>0</v>
      </c>
      <c r="I255" s="519">
        <f t="shared" si="168"/>
        <v>0</v>
      </c>
      <c r="J255" s="519">
        <f t="shared" ref="J255:K255" si="169">J200</f>
        <v>0</v>
      </c>
      <c r="K255" s="519">
        <f t="shared" si="169"/>
        <v>0</v>
      </c>
      <c r="L255" s="519">
        <f t="shared" ref="L255" si="170">L200</f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:I256" si="171">H217</f>
        <v>0</v>
      </c>
      <c r="I256" s="519">
        <f t="shared" si="171"/>
        <v>0</v>
      </c>
      <c r="J256" s="519">
        <f t="shared" ref="J256:K256" si="172">J217</f>
        <v>0</v>
      </c>
      <c r="K256" s="519">
        <f t="shared" si="172"/>
        <v>0</v>
      </c>
      <c r="L256" s="519">
        <f t="shared" ref="L256" si="173">L217</f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:I257" si="174">H230</f>
        <v>0</v>
      </c>
      <c r="I257" s="519">
        <f t="shared" si="174"/>
        <v>0</v>
      </c>
      <c r="J257" s="519">
        <f t="shared" ref="J257:K257" si="175">J230</f>
        <v>0</v>
      </c>
      <c r="K257" s="519">
        <f t="shared" si="175"/>
        <v>0</v>
      </c>
      <c r="L257" s="519">
        <f t="shared" ref="L257" si="176">L230</f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" si="177">SUM(G254:G257)</f>
        <v>0</v>
      </c>
      <c r="H258" s="523">
        <f t="shared" ref="H258:I258" si="178">SUM(H254:H257)</f>
        <v>0</v>
      </c>
      <c r="I258" s="523">
        <f t="shared" si="178"/>
        <v>0</v>
      </c>
      <c r="J258" s="523">
        <f t="shared" ref="J258:K258" si="179">SUM(J254:J257)</f>
        <v>0</v>
      </c>
      <c r="K258" s="523">
        <f t="shared" si="179"/>
        <v>0</v>
      </c>
      <c r="L258" s="523">
        <f t="shared" ref="L258" si="180">SUM(L254:L257)</f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" si="181">G252-G258</f>
        <v>0</v>
      </c>
      <c r="H260" s="523">
        <f t="shared" ref="H260:I260" si="182">H252-H258</f>
        <v>0</v>
      </c>
      <c r="I260" s="523">
        <f t="shared" si="182"/>
        <v>0</v>
      </c>
      <c r="J260" s="523">
        <f t="shared" ref="J260:K260" si="183">J252-J258</f>
        <v>0</v>
      </c>
      <c r="K260" s="523">
        <f t="shared" si="183"/>
        <v>0</v>
      </c>
      <c r="L260" s="523">
        <f t="shared" ref="L260" si="184">L252-L258</f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85">G266</f>
        <v>0</v>
      </c>
      <c r="I266" s="409">
        <f t="shared" si="185"/>
        <v>0</v>
      </c>
      <c r="J266" s="409">
        <f t="shared" si="185"/>
        <v>0</v>
      </c>
      <c r="K266" s="409">
        <f t="shared" si="185"/>
        <v>0</v>
      </c>
      <c r="L266" s="409">
        <f t="shared" si="185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85"/>
        <v>0</v>
      </c>
      <c r="I267" s="409">
        <f t="shared" si="185"/>
        <v>0</v>
      </c>
      <c r="J267" s="409">
        <f t="shared" si="185"/>
        <v>0</v>
      </c>
      <c r="K267" s="409">
        <f t="shared" si="185"/>
        <v>0</v>
      </c>
      <c r="L267" s="409">
        <f t="shared" si="185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86">G266-G267</f>
        <v>0</v>
      </c>
      <c r="H269" s="523">
        <f t="shared" si="186"/>
        <v>0</v>
      </c>
      <c r="I269" s="523">
        <f t="shared" si="186"/>
        <v>0</v>
      </c>
      <c r="J269" s="523">
        <f t="shared" si="186"/>
        <v>0</v>
      </c>
      <c r="K269" s="523">
        <f t="shared" si="186"/>
        <v>0</v>
      </c>
      <c r="L269" s="523">
        <f t="shared" ref="L269" si="187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88">G260+G269</f>
        <v>0</v>
      </c>
      <c r="H273" s="523">
        <f t="shared" si="188"/>
        <v>0</v>
      </c>
      <c r="I273" s="523">
        <f t="shared" si="188"/>
        <v>0</v>
      </c>
      <c r="J273" s="523">
        <f t="shared" si="188"/>
        <v>0</v>
      </c>
      <c r="K273" s="523">
        <f t="shared" si="188"/>
        <v>0</v>
      </c>
      <c r="L273" s="523">
        <f t="shared" ref="L273" si="189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90">G273/(G252+G266)</f>
        <v>#DIV/0!</v>
      </c>
      <c r="H274" s="662" t="e">
        <f t="shared" si="190"/>
        <v>#DIV/0!</v>
      </c>
      <c r="I274" s="662" t="e">
        <f t="shared" si="190"/>
        <v>#DIV/0!</v>
      </c>
      <c r="J274" s="662" t="e">
        <f t="shared" si="190"/>
        <v>#DIV/0!</v>
      </c>
      <c r="K274" s="662" t="e">
        <f t="shared" si="190"/>
        <v>#DIV/0!</v>
      </c>
      <c r="L274" s="662" t="e">
        <f t="shared" ref="L274" si="191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183:E183"/>
    <mergeCell ref="D184:E184"/>
    <mergeCell ref="D185:E185"/>
    <mergeCell ref="D186:E186"/>
    <mergeCell ref="D146:E146"/>
    <mergeCell ref="D149:E149"/>
    <mergeCell ref="D150:E150"/>
    <mergeCell ref="D158:E158"/>
    <mergeCell ref="D161:E161"/>
    <mergeCell ref="D162:E162"/>
    <mergeCell ref="D182:E182"/>
    <mergeCell ref="D196:E196"/>
    <mergeCell ref="D195:E195"/>
    <mergeCell ref="D215:E215"/>
    <mergeCell ref="D197:E197"/>
    <mergeCell ref="D198:E198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133:E133"/>
    <mergeCell ref="D134:E134"/>
    <mergeCell ref="D135:E135"/>
    <mergeCell ref="D124:E124"/>
    <mergeCell ref="D125:E125"/>
    <mergeCell ref="D126:E126"/>
    <mergeCell ref="D127:E127"/>
    <mergeCell ref="D128:E128"/>
    <mergeCell ref="D119:E119"/>
    <mergeCell ref="D120:E120"/>
    <mergeCell ref="D118:E118"/>
    <mergeCell ref="D131:E131"/>
    <mergeCell ref="D132:E132"/>
  </mergeCells>
  <phoneticPr fontId="0" type="noConversion"/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31"/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" si="30">SUM(G47:G48)</f>
        <v>0</v>
      </c>
      <c r="H52" s="517">
        <f t="shared" ref="H52:I52" si="31">SUM(H47:H48)</f>
        <v>0</v>
      </c>
      <c r="I52" s="517">
        <f t="shared" si="31"/>
        <v>0</v>
      </c>
      <c r="J52" s="517">
        <f t="shared" ref="J52:K52" si="32">SUM(J47:J48)</f>
        <v>0</v>
      </c>
      <c r="K52" s="517">
        <f t="shared" si="32"/>
        <v>0</v>
      </c>
      <c r="L52" s="517">
        <f t="shared" ref="L52" si="33">SUM(L47:L48)</f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4">G55</f>
        <v>0</v>
      </c>
      <c r="I55" s="316">
        <f t="shared" si="34"/>
        <v>0</v>
      </c>
      <c r="J55" s="316">
        <f t="shared" si="34"/>
        <v>0</v>
      </c>
      <c r="K55" s="316">
        <f t="shared" si="34"/>
        <v>0</v>
      </c>
      <c r="L55" s="316">
        <f t="shared" si="34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4"/>
        <v>0</v>
      </c>
      <c r="I56" s="316">
        <f t="shared" si="34"/>
        <v>0</v>
      </c>
      <c r="J56" s="316">
        <f t="shared" si="34"/>
        <v>0</v>
      </c>
      <c r="K56" s="316">
        <f t="shared" si="34"/>
        <v>0</v>
      </c>
      <c r="L56" s="316">
        <f t="shared" si="34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5">G55+G56</f>
        <v>0</v>
      </c>
      <c r="H57" s="516">
        <f t="shared" si="35"/>
        <v>0</v>
      </c>
      <c r="I57" s="516">
        <f t="shared" si="35"/>
        <v>0</v>
      </c>
      <c r="J57" s="516">
        <f t="shared" si="35"/>
        <v>0</v>
      </c>
      <c r="K57" s="516">
        <f t="shared" si="35"/>
        <v>0</v>
      </c>
      <c r="L57" s="516">
        <f t="shared" si="35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6">G58</f>
        <v>0</v>
      </c>
      <c r="I58" s="316">
        <f t="shared" si="36"/>
        <v>0</v>
      </c>
      <c r="J58" s="316">
        <f t="shared" si="36"/>
        <v>0</v>
      </c>
      <c r="K58" s="316">
        <f t="shared" si="36"/>
        <v>0</v>
      </c>
      <c r="L58" s="316">
        <f t="shared" si="36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6"/>
        <v>0</v>
      </c>
      <c r="I59" s="316">
        <f t="shared" si="36"/>
        <v>0</v>
      </c>
      <c r="J59" s="316">
        <f t="shared" si="36"/>
        <v>0</v>
      </c>
      <c r="K59" s="316">
        <f t="shared" si="36"/>
        <v>0</v>
      </c>
      <c r="L59" s="316">
        <f t="shared" si="36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7">($E$27*G58)+($E$28*G59)</f>
        <v>0</v>
      </c>
      <c r="H60" s="596">
        <f t="shared" si="37"/>
        <v>0</v>
      </c>
      <c r="I60" s="596">
        <f t="shared" si="37"/>
        <v>0</v>
      </c>
      <c r="J60" s="596">
        <f t="shared" si="37"/>
        <v>0</v>
      </c>
      <c r="K60" s="596">
        <f t="shared" si="37"/>
        <v>0</v>
      </c>
      <c r="L60" s="596">
        <f t="shared" ref="L60" si="38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9">ROUND(IF(G64&lt;(G57*0.8),G64,(0.8*G57)),0)</f>
        <v>0</v>
      </c>
      <c r="H61" s="517">
        <f t="shared" si="39"/>
        <v>0</v>
      </c>
      <c r="I61" s="517">
        <f>ROUND(IF(I64&lt;(I57*0.8),I64,(0.8*I57)),0)</f>
        <v>0</v>
      </c>
      <c r="J61" s="517">
        <f t="shared" si="39"/>
        <v>0</v>
      </c>
      <c r="K61" s="517">
        <f t="shared" si="39"/>
        <v>0</v>
      </c>
      <c r="L61" s="517">
        <f t="shared" ref="L61" si="40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1">+G62</f>
        <v>#REF!</v>
      </c>
      <c r="I62" s="315" t="e">
        <f t="shared" si="41"/>
        <v>#REF!</v>
      </c>
      <c r="J62" s="315" t="e">
        <f t="shared" si="41"/>
        <v>#REF!</v>
      </c>
      <c r="K62" s="315" t="e">
        <f t="shared" si="41"/>
        <v>#REF!</v>
      </c>
      <c r="L62" s="315" t="e">
        <f t="shared" si="41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" si="42">SUM(G58:G59)</f>
        <v>0</v>
      </c>
      <c r="H63" s="517">
        <f t="shared" ref="H63:I63" si="43">SUM(H58:H59)</f>
        <v>0</v>
      </c>
      <c r="I63" s="517">
        <f t="shared" si="43"/>
        <v>0</v>
      </c>
      <c r="J63" s="517">
        <f t="shared" ref="J63:K63" si="44">SUM(J58:J59)</f>
        <v>0</v>
      </c>
      <c r="K63" s="517">
        <f t="shared" si="44"/>
        <v>0</v>
      </c>
      <c r="L63" s="517">
        <f t="shared" ref="L63" si="45">SUM(L58:L59)</f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6">G9</f>
        <v>2014</v>
      </c>
      <c r="H67" s="668">
        <f t="shared" si="46"/>
        <v>2015</v>
      </c>
      <c r="I67" s="668">
        <f t="shared" si="46"/>
        <v>2016</v>
      </c>
      <c r="J67" s="668">
        <f t="shared" si="46"/>
        <v>2017</v>
      </c>
      <c r="K67" s="668">
        <f t="shared" si="46"/>
        <v>2018</v>
      </c>
      <c r="L67" s="668">
        <f t="shared" ref="L67" si="47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8">SUM(G71:G72)</f>
        <v>0</v>
      </c>
      <c r="H70" s="517">
        <f t="shared" si="48"/>
        <v>0</v>
      </c>
      <c r="I70" s="517">
        <f t="shared" si="48"/>
        <v>0</v>
      </c>
      <c r="J70" s="517">
        <f t="shared" si="48"/>
        <v>0</v>
      </c>
      <c r="K70" s="517">
        <f t="shared" si="48"/>
        <v>0</v>
      </c>
      <c r="L70" s="517">
        <f t="shared" ref="L70" si="49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50">LOOKUP(G69,groepenleerlingennu,vloeroppervlaknu)</f>
        <v>375</v>
      </c>
      <c r="H74" s="587">
        <f t="shared" si="50"/>
        <v>375</v>
      </c>
      <c r="I74" s="587">
        <f t="shared" si="50"/>
        <v>375</v>
      </c>
      <c r="J74" s="587">
        <f t="shared" si="50"/>
        <v>375</v>
      </c>
      <c r="K74" s="587">
        <f t="shared" si="50"/>
        <v>375</v>
      </c>
      <c r="L74" s="587">
        <f t="shared" ref="L74" si="51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2">SUM(G76:G77)</f>
        <v>0</v>
      </c>
      <c r="H75" s="517">
        <f t="shared" ref="H75:I75" si="53">SUM(H76:H77)</f>
        <v>0</v>
      </c>
      <c r="I75" s="517">
        <f t="shared" si="53"/>
        <v>0</v>
      </c>
      <c r="J75" s="517">
        <f t="shared" ref="J75:K75" si="54">SUM(J76:J77)</f>
        <v>0</v>
      </c>
      <c r="K75" s="517">
        <f t="shared" si="54"/>
        <v>0</v>
      </c>
      <c r="L75" s="517">
        <f t="shared" ref="L75" si="55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6">LOOKUP(G71,groepenleerlingennu,vloeroppervlaknu)</f>
        <v>0</v>
      </c>
      <c r="H76" s="598">
        <f t="shared" si="56"/>
        <v>0</v>
      </c>
      <c r="I76" s="598">
        <f t="shared" ref="I76:J76" si="57">LOOKUP(I71,groepenleerlingennu,vloeroppervlaknu)</f>
        <v>0</v>
      </c>
      <c r="J76" s="598">
        <f t="shared" si="57"/>
        <v>0</v>
      </c>
      <c r="K76" s="598">
        <f t="shared" ref="K76:L76" si="58">LOOKUP(K71,groepenleerlingennu,vloeroppervlaknu)</f>
        <v>0</v>
      </c>
      <c r="L76" s="598">
        <f t="shared" si="58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6"/>
        <v>0</v>
      </c>
      <c r="H77" s="598">
        <f t="shared" si="56"/>
        <v>0</v>
      </c>
      <c r="I77" s="598">
        <f t="shared" ref="I77:J77" si="59">LOOKUP(I72,groepenleerlingennu,vloeroppervlaknu)</f>
        <v>0</v>
      </c>
      <c r="J77" s="598">
        <f t="shared" si="59"/>
        <v>0</v>
      </c>
      <c r="K77" s="598">
        <f t="shared" ref="K77:L77" si="60">LOOKUP(K72,groepenleerlingennu,vloeroppervlaknu)</f>
        <v>0</v>
      </c>
      <c r="L77" s="598">
        <f t="shared" si="60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61">IF(G71=0,0,1)+IF(G72=0,0,1)</f>
        <v>0</v>
      </c>
      <c r="H79" s="110">
        <f t="shared" si="61"/>
        <v>0</v>
      </c>
      <c r="I79" s="110">
        <f t="shared" si="61"/>
        <v>0</v>
      </c>
      <c r="J79" s="110">
        <f t="shared" si="61"/>
        <v>0</v>
      </c>
      <c r="K79" s="110">
        <f t="shared" si="61"/>
        <v>0</v>
      </c>
      <c r="L79" s="110">
        <f t="shared" ref="L79" si="62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3">G8</f>
        <v>2014/15</v>
      </c>
      <c r="H86" s="664" t="str">
        <f t="shared" si="63"/>
        <v>2015/16</v>
      </c>
      <c r="I86" s="664" t="str">
        <f t="shared" si="63"/>
        <v>2016/17</v>
      </c>
      <c r="J86" s="664" t="str">
        <f t="shared" si="63"/>
        <v>2017/18</v>
      </c>
      <c r="K86" s="664" t="str">
        <f t="shared" si="63"/>
        <v>2018/19</v>
      </c>
      <c r="L86" s="664" t="str">
        <f t="shared" ref="L86" si="64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5">IF(G46=0,0,ROUND(0.75*(SUM(G99:G100)-G97),2))</f>
        <v>0</v>
      </c>
      <c r="H98" s="519">
        <f t="shared" si="65"/>
        <v>0</v>
      </c>
      <c r="I98" s="519">
        <f t="shared" si="65"/>
        <v>0</v>
      </c>
      <c r="J98" s="519">
        <f t="shared" si="65"/>
        <v>0</v>
      </c>
      <c r="K98" s="519">
        <f t="shared" si="65"/>
        <v>0</v>
      </c>
      <c r="L98" s="519">
        <f t="shared" ref="L98" si="66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7">SUM(G104:G108)</f>
        <v>0</v>
      </c>
      <c r="H109" s="588">
        <f t="shared" si="67"/>
        <v>0</v>
      </c>
      <c r="I109" s="588">
        <f t="shared" si="67"/>
        <v>0</v>
      </c>
      <c r="J109" s="588">
        <f t="shared" si="67"/>
        <v>0</v>
      </c>
      <c r="K109" s="588">
        <f t="shared" si="67"/>
        <v>0</v>
      </c>
      <c r="L109" s="588">
        <f t="shared" ref="L109" si="68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" si="69">G111+G112+G113</f>
        <v>0</v>
      </c>
      <c r="H114" s="589">
        <f t="shared" ref="H114:I114" si="70">H111+H112+H113</f>
        <v>0</v>
      </c>
      <c r="I114" s="589">
        <f t="shared" si="70"/>
        <v>0</v>
      </c>
      <c r="J114" s="589">
        <f t="shared" ref="J114:K114" si="71">J111+J112+J113</f>
        <v>0</v>
      </c>
      <c r="K114" s="589">
        <f t="shared" si="71"/>
        <v>0</v>
      </c>
      <c r="L114" s="589">
        <f t="shared" ref="L114" si="72">L111+L112+L113</f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3">G118</f>
        <v>0</v>
      </c>
      <c r="I118" s="269">
        <f t="shared" si="73"/>
        <v>0</v>
      </c>
      <c r="J118" s="269">
        <f t="shared" si="73"/>
        <v>0</v>
      </c>
      <c r="K118" s="269">
        <f t="shared" si="73"/>
        <v>0</v>
      </c>
      <c r="L118" s="269">
        <f t="shared" si="73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3"/>
        <v>0</v>
      </c>
      <c r="I119" s="269">
        <f t="shared" si="73"/>
        <v>0</v>
      </c>
      <c r="J119" s="269">
        <f t="shared" si="73"/>
        <v>0</v>
      </c>
      <c r="K119" s="269">
        <f t="shared" si="73"/>
        <v>0</v>
      </c>
      <c r="L119" s="269">
        <f t="shared" si="73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3"/>
        <v>0</v>
      </c>
      <c r="I120" s="269">
        <f t="shared" si="73"/>
        <v>0</v>
      </c>
      <c r="J120" s="269">
        <f t="shared" si="73"/>
        <v>0</v>
      </c>
      <c r="K120" s="269">
        <f t="shared" si="73"/>
        <v>0</v>
      </c>
      <c r="L120" s="269">
        <f t="shared" si="73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4">SUM(G116:G120)</f>
        <v>0</v>
      </c>
      <c r="H121" s="590">
        <f t="shared" si="74"/>
        <v>0</v>
      </c>
      <c r="I121" s="590">
        <f t="shared" ref="I121:J121" si="75">SUM(I116:I120)</f>
        <v>0</v>
      </c>
      <c r="J121" s="590">
        <f t="shared" si="75"/>
        <v>0</v>
      </c>
      <c r="K121" s="590">
        <f t="shared" ref="K121:L121" si="76">SUM(K116:K120)</f>
        <v>0</v>
      </c>
      <c r="L121" s="590">
        <f t="shared" si="76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7">G124</f>
        <v>0</v>
      </c>
      <c r="I124" s="269">
        <f t="shared" si="77"/>
        <v>0</v>
      </c>
      <c r="J124" s="269">
        <f t="shared" si="77"/>
        <v>0</v>
      </c>
      <c r="K124" s="269">
        <f t="shared" si="77"/>
        <v>0</v>
      </c>
      <c r="L124" s="269">
        <f t="shared" si="77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7"/>
        <v>0</v>
      </c>
      <c r="I125" s="269">
        <f t="shared" si="77"/>
        <v>0</v>
      </c>
      <c r="J125" s="269">
        <f t="shared" si="77"/>
        <v>0</v>
      </c>
      <c r="K125" s="269">
        <f t="shared" si="77"/>
        <v>0</v>
      </c>
      <c r="L125" s="269">
        <f t="shared" si="77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7"/>
        <v>0</v>
      </c>
      <c r="I126" s="269">
        <f t="shared" si="77"/>
        <v>0</v>
      </c>
      <c r="J126" s="269">
        <f t="shared" si="77"/>
        <v>0</v>
      </c>
      <c r="K126" s="269">
        <f t="shared" si="77"/>
        <v>0</v>
      </c>
      <c r="L126" s="269">
        <f t="shared" si="77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7"/>
        <v>0</v>
      </c>
      <c r="I127" s="269">
        <f t="shared" si="77"/>
        <v>0</v>
      </c>
      <c r="J127" s="269">
        <f t="shared" si="77"/>
        <v>0</v>
      </c>
      <c r="K127" s="269">
        <f t="shared" si="77"/>
        <v>0</v>
      </c>
      <c r="L127" s="269">
        <f t="shared" si="77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7"/>
        <v>0</v>
      </c>
      <c r="I128" s="269">
        <f t="shared" si="77"/>
        <v>0</v>
      </c>
      <c r="J128" s="269">
        <f t="shared" si="77"/>
        <v>0</v>
      </c>
      <c r="K128" s="269">
        <f t="shared" si="77"/>
        <v>0</v>
      </c>
      <c r="L128" s="269">
        <f t="shared" si="77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" si="78">SUM(G124:G128)</f>
        <v>0</v>
      </c>
      <c r="H129" s="591">
        <f t="shared" ref="H129:I129" si="79">SUM(H124:H128)</f>
        <v>0</v>
      </c>
      <c r="I129" s="591">
        <f t="shared" si="79"/>
        <v>0</v>
      </c>
      <c r="J129" s="591">
        <f t="shared" ref="J129:K129" si="80">SUM(J124:J128)</f>
        <v>0</v>
      </c>
      <c r="K129" s="591">
        <f t="shared" si="80"/>
        <v>0</v>
      </c>
      <c r="L129" s="591">
        <f t="shared" ref="L129" si="81">SUM(L124:L128)</f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82">G131</f>
        <v>0</v>
      </c>
      <c r="I131" s="269">
        <f t="shared" si="82"/>
        <v>0</v>
      </c>
      <c r="J131" s="269">
        <f t="shared" si="82"/>
        <v>0</v>
      </c>
      <c r="K131" s="269">
        <f t="shared" si="82"/>
        <v>0</v>
      </c>
      <c r="L131" s="269">
        <f t="shared" si="82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82"/>
        <v>0</v>
      </c>
      <c r="I132" s="269">
        <f t="shared" si="82"/>
        <v>0</v>
      </c>
      <c r="J132" s="269">
        <f t="shared" si="82"/>
        <v>0</v>
      </c>
      <c r="K132" s="269">
        <f t="shared" si="82"/>
        <v>0</v>
      </c>
      <c r="L132" s="269">
        <f t="shared" si="82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82"/>
        <v>0</v>
      </c>
      <c r="I133" s="269">
        <f t="shared" si="82"/>
        <v>0</v>
      </c>
      <c r="J133" s="269">
        <f t="shared" si="82"/>
        <v>0</v>
      </c>
      <c r="K133" s="269">
        <f t="shared" si="82"/>
        <v>0</v>
      </c>
      <c r="L133" s="269">
        <f t="shared" si="82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82"/>
        <v>0</v>
      </c>
      <c r="I134" s="269">
        <f t="shared" si="82"/>
        <v>0</v>
      </c>
      <c r="J134" s="269">
        <f t="shared" si="82"/>
        <v>0</v>
      </c>
      <c r="K134" s="269">
        <f t="shared" si="82"/>
        <v>0</v>
      </c>
      <c r="L134" s="269">
        <f t="shared" si="82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82"/>
        <v>0</v>
      </c>
      <c r="I135" s="269">
        <f t="shared" si="82"/>
        <v>0</v>
      </c>
      <c r="J135" s="269">
        <f t="shared" si="82"/>
        <v>0</v>
      </c>
      <c r="K135" s="269">
        <f t="shared" si="82"/>
        <v>0</v>
      </c>
      <c r="L135" s="269">
        <f t="shared" si="82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" si="83">SUM(G131:G135)</f>
        <v>0</v>
      </c>
      <c r="H136" s="591">
        <f t="shared" ref="H136:I136" si="84">SUM(H131:H135)</f>
        <v>0</v>
      </c>
      <c r="I136" s="591">
        <f t="shared" si="84"/>
        <v>0</v>
      </c>
      <c r="J136" s="591">
        <f t="shared" ref="J136:K136" si="85">SUM(J131:J135)</f>
        <v>0</v>
      </c>
      <c r="K136" s="591">
        <f t="shared" si="85"/>
        <v>0</v>
      </c>
      <c r="L136" s="591">
        <f t="shared" ref="L136" si="86">SUM(L131:L135)</f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" si="87">G129-G136</f>
        <v>0</v>
      </c>
      <c r="H138" s="588">
        <f t="shared" ref="H138:I138" si="88">H129-H136</f>
        <v>0</v>
      </c>
      <c r="I138" s="588">
        <f t="shared" si="88"/>
        <v>0</v>
      </c>
      <c r="J138" s="588">
        <f t="shared" ref="J138:K138" si="89">J129-J136</f>
        <v>0</v>
      </c>
      <c r="K138" s="588">
        <f t="shared" si="89"/>
        <v>0</v>
      </c>
      <c r="L138" s="588">
        <f t="shared" ref="L138" si="90">L129-L136</f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91">G102+G109+G114+G121-G138</f>
        <v>0</v>
      </c>
      <c r="H140" s="592">
        <f t="shared" si="91"/>
        <v>0</v>
      </c>
      <c r="I140" s="592">
        <f t="shared" si="91"/>
        <v>0</v>
      </c>
      <c r="J140" s="592">
        <f t="shared" si="91"/>
        <v>0</v>
      </c>
      <c r="K140" s="592">
        <f t="shared" si="91"/>
        <v>0</v>
      </c>
      <c r="L140" s="592">
        <f t="shared" ref="L140" si="92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93">7/12*(G140-G114)+5/12*(H140-H114)+H114</f>
        <v>0</v>
      </c>
      <c r="I141" s="616">
        <f t="shared" si="93"/>
        <v>0</v>
      </c>
      <c r="J141" s="616">
        <f t="shared" si="93"/>
        <v>0</v>
      </c>
      <c r="K141" s="616">
        <f t="shared" si="93"/>
        <v>0</v>
      </c>
      <c r="L141" s="616">
        <f t="shared" si="93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94">G146</f>
        <v>0</v>
      </c>
      <c r="I146" s="269">
        <f t="shared" si="94"/>
        <v>0</v>
      </c>
      <c r="J146" s="269">
        <f t="shared" si="94"/>
        <v>0</v>
      </c>
      <c r="K146" s="269">
        <f t="shared" si="94"/>
        <v>0</v>
      </c>
      <c r="L146" s="269">
        <f t="shared" si="94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95">G147</f>
        <v>0</v>
      </c>
      <c r="I147" s="269">
        <f t="shared" si="95"/>
        <v>0</v>
      </c>
      <c r="J147" s="269">
        <f t="shared" si="95"/>
        <v>0</v>
      </c>
      <c r="K147" s="269">
        <f t="shared" si="95"/>
        <v>0</v>
      </c>
      <c r="L147" s="269">
        <f t="shared" si="95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95"/>
        <v>0</v>
      </c>
      <c r="I148" s="269">
        <f t="shared" si="95"/>
        <v>0</v>
      </c>
      <c r="J148" s="269">
        <f t="shared" si="95"/>
        <v>0</v>
      </c>
      <c r="K148" s="269">
        <f t="shared" si="95"/>
        <v>0</v>
      </c>
      <c r="L148" s="269">
        <f t="shared" si="95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94"/>
        <v>0</v>
      </c>
      <c r="I149" s="269">
        <f t="shared" si="94"/>
        <v>0</v>
      </c>
      <c r="J149" s="269">
        <f t="shared" si="94"/>
        <v>0</v>
      </c>
      <c r="K149" s="269">
        <f t="shared" si="94"/>
        <v>0</v>
      </c>
      <c r="L149" s="269">
        <f t="shared" si="94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94"/>
        <v>0</v>
      </c>
      <c r="I150" s="269">
        <f t="shared" si="94"/>
        <v>0</v>
      </c>
      <c r="J150" s="269">
        <f t="shared" si="94"/>
        <v>0</v>
      </c>
      <c r="K150" s="269">
        <f t="shared" si="94"/>
        <v>0</v>
      </c>
      <c r="L150" s="269">
        <f t="shared" si="94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6">SUM(G146:G150)</f>
        <v>0</v>
      </c>
      <c r="H152" s="593">
        <f t="shared" ref="H152:I152" si="97">SUM(H146:H150)</f>
        <v>0</v>
      </c>
      <c r="I152" s="593">
        <f t="shared" si="97"/>
        <v>0</v>
      </c>
      <c r="J152" s="593">
        <f t="shared" ref="J152:K152" si="98">SUM(J146:J150)</f>
        <v>0</v>
      </c>
      <c r="K152" s="593">
        <f t="shared" si="98"/>
        <v>0</v>
      </c>
      <c r="L152" s="593">
        <f t="shared" ref="L152" si="99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100">7/12*G152+5/12*H152</f>
        <v>0</v>
      </c>
      <c r="I153" s="616">
        <f t="shared" si="100"/>
        <v>0</v>
      </c>
      <c r="J153" s="616">
        <f t="shared" si="100"/>
        <v>0</v>
      </c>
      <c r="K153" s="616">
        <f t="shared" si="100"/>
        <v>0</v>
      </c>
      <c r="L153" s="616">
        <f t="shared" si="100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101">G158</f>
        <v>0</v>
      </c>
      <c r="I158" s="269">
        <f t="shared" si="101"/>
        <v>0</v>
      </c>
      <c r="J158" s="269">
        <f t="shared" si="101"/>
        <v>0</v>
      </c>
      <c r="K158" s="269">
        <f t="shared" si="101"/>
        <v>0</v>
      </c>
      <c r="L158" s="269">
        <f t="shared" si="101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102">G159</f>
        <v>0</v>
      </c>
      <c r="I159" s="269">
        <f t="shared" si="102"/>
        <v>0</v>
      </c>
      <c r="J159" s="269">
        <f t="shared" si="102"/>
        <v>0</v>
      </c>
      <c r="K159" s="269">
        <f t="shared" si="102"/>
        <v>0</v>
      </c>
      <c r="L159" s="269">
        <f t="shared" si="102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102"/>
        <v>0</v>
      </c>
      <c r="I160" s="269">
        <f t="shared" si="102"/>
        <v>0</v>
      </c>
      <c r="J160" s="269">
        <f t="shared" si="102"/>
        <v>0</v>
      </c>
      <c r="K160" s="269">
        <f t="shared" si="102"/>
        <v>0</v>
      </c>
      <c r="L160" s="269">
        <f t="shared" si="102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101"/>
        <v>0</v>
      </c>
      <c r="I161" s="269">
        <f t="shared" si="101"/>
        <v>0</v>
      </c>
      <c r="J161" s="269">
        <f t="shared" si="101"/>
        <v>0</v>
      </c>
      <c r="K161" s="269">
        <f t="shared" si="101"/>
        <v>0</v>
      </c>
      <c r="L161" s="269">
        <f t="shared" si="101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101"/>
        <v>0</v>
      </c>
      <c r="I162" s="269">
        <f t="shared" si="101"/>
        <v>0</v>
      </c>
      <c r="J162" s="269">
        <f t="shared" si="101"/>
        <v>0</v>
      </c>
      <c r="K162" s="269">
        <f t="shared" si="101"/>
        <v>0</v>
      </c>
      <c r="L162" s="269">
        <f t="shared" si="101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103">SUM(G158:G162)</f>
        <v>0</v>
      </c>
      <c r="H164" s="593">
        <f t="shared" ref="H164:I164" si="104">SUM(H158:H162)</f>
        <v>0</v>
      </c>
      <c r="I164" s="593">
        <f t="shared" si="104"/>
        <v>0</v>
      </c>
      <c r="J164" s="593">
        <f t="shared" ref="J164:K164" si="105">SUM(J158:J162)</f>
        <v>0</v>
      </c>
      <c r="K164" s="593">
        <f t="shared" si="105"/>
        <v>0</v>
      </c>
      <c r="L164" s="593">
        <f t="shared" ref="L164" si="106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7">7/12*G164+5/12*H164</f>
        <v>0</v>
      </c>
      <c r="I165" s="616">
        <f t="shared" si="107"/>
        <v>0</v>
      </c>
      <c r="J165" s="616">
        <f t="shared" si="107"/>
        <v>0</v>
      </c>
      <c r="K165" s="616">
        <f t="shared" si="107"/>
        <v>0</v>
      </c>
      <c r="L165" s="616">
        <f t="shared" si="107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8">G86</f>
        <v>2014/15</v>
      </c>
      <c r="H170" s="664" t="str">
        <f t="shared" si="108"/>
        <v>2015/16</v>
      </c>
      <c r="I170" s="664" t="str">
        <f t="shared" si="108"/>
        <v>2016/17</v>
      </c>
      <c r="J170" s="664" t="str">
        <f t="shared" si="108"/>
        <v>2017/18</v>
      </c>
      <c r="K170" s="664" t="str">
        <f t="shared" si="108"/>
        <v>2018/19</v>
      </c>
      <c r="L170" s="664" t="str">
        <f t="shared" ref="L170" si="109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10">G9</f>
        <v>2014</v>
      </c>
      <c r="H171" s="664">
        <f t="shared" si="110"/>
        <v>2015</v>
      </c>
      <c r="I171" s="664">
        <f t="shared" si="110"/>
        <v>2016</v>
      </c>
      <c r="J171" s="664">
        <f t="shared" si="110"/>
        <v>2017</v>
      </c>
      <c r="K171" s="664">
        <f t="shared" si="110"/>
        <v>2018</v>
      </c>
      <c r="L171" s="664">
        <f t="shared" ref="L171" si="111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12">G177</f>
        <v>0</v>
      </c>
      <c r="I177" s="269">
        <f t="shared" si="112"/>
        <v>0</v>
      </c>
      <c r="J177" s="269">
        <f t="shared" si="112"/>
        <v>0</v>
      </c>
      <c r="K177" s="269">
        <f t="shared" si="112"/>
        <v>0</v>
      </c>
      <c r="L177" s="269">
        <f t="shared" si="112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12"/>
        <v>0</v>
      </c>
      <c r="I178" s="269">
        <f t="shared" si="112"/>
        <v>0</v>
      </c>
      <c r="J178" s="269">
        <f t="shared" si="112"/>
        <v>0</v>
      </c>
      <c r="K178" s="269">
        <f t="shared" si="112"/>
        <v>0</v>
      </c>
      <c r="L178" s="269">
        <f t="shared" si="112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12"/>
        <v>0</v>
      </c>
      <c r="I179" s="269">
        <f t="shared" si="112"/>
        <v>0</v>
      </c>
      <c r="J179" s="269">
        <f t="shared" si="112"/>
        <v>0</v>
      </c>
      <c r="K179" s="269">
        <f t="shared" si="112"/>
        <v>0</v>
      </c>
      <c r="L179" s="269">
        <f t="shared" si="112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13">SUM(G177:G179)</f>
        <v>0</v>
      </c>
      <c r="H180" s="594">
        <f t="shared" ref="H180:I180" si="114">SUM(H177:H179)</f>
        <v>0</v>
      </c>
      <c r="I180" s="594">
        <f t="shared" si="114"/>
        <v>0</v>
      </c>
      <c r="J180" s="594">
        <f t="shared" ref="J180:K180" si="115">SUM(J177:J179)</f>
        <v>0</v>
      </c>
      <c r="K180" s="594">
        <f t="shared" si="115"/>
        <v>0</v>
      </c>
      <c r="L180" s="594">
        <f t="shared" ref="L180" si="116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7">G182</f>
        <v>0</v>
      </c>
      <c r="I182" s="269">
        <f t="shared" si="117"/>
        <v>0</v>
      </c>
      <c r="J182" s="269">
        <f t="shared" si="117"/>
        <v>0</v>
      </c>
      <c r="K182" s="269">
        <f t="shared" si="117"/>
        <v>0</v>
      </c>
      <c r="L182" s="269">
        <f t="shared" si="117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7"/>
        <v>0</v>
      </c>
      <c r="I183" s="269">
        <f t="shared" si="117"/>
        <v>0</v>
      </c>
      <c r="J183" s="269">
        <f t="shared" si="117"/>
        <v>0</v>
      </c>
      <c r="K183" s="269">
        <f t="shared" si="117"/>
        <v>0</v>
      </c>
      <c r="L183" s="269">
        <f t="shared" si="117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7"/>
        <v>0</v>
      </c>
      <c r="I184" s="269">
        <f t="shared" si="117"/>
        <v>0</v>
      </c>
      <c r="J184" s="269">
        <f t="shared" si="117"/>
        <v>0</v>
      </c>
      <c r="K184" s="269">
        <f t="shared" si="117"/>
        <v>0</v>
      </c>
      <c r="L184" s="269">
        <f t="shared" si="117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7"/>
        <v>0</v>
      </c>
      <c r="I185" s="269">
        <f t="shared" si="117"/>
        <v>0</v>
      </c>
      <c r="J185" s="269">
        <f t="shared" si="117"/>
        <v>0</v>
      </c>
      <c r="K185" s="269">
        <f t="shared" si="117"/>
        <v>0</v>
      </c>
      <c r="L185" s="269">
        <f t="shared" si="117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7"/>
        <v>0</v>
      </c>
      <c r="I186" s="269">
        <f t="shared" si="117"/>
        <v>0</v>
      </c>
      <c r="J186" s="269">
        <f t="shared" si="117"/>
        <v>0</v>
      </c>
      <c r="K186" s="269">
        <f t="shared" si="117"/>
        <v>0</v>
      </c>
      <c r="L186" s="269">
        <f t="shared" si="117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8">SUM(G182:G186)</f>
        <v>0</v>
      </c>
      <c r="H187" s="594">
        <f t="shared" ref="H187:I187" si="119">SUM(H182:H186)</f>
        <v>0</v>
      </c>
      <c r="I187" s="594">
        <f t="shared" si="119"/>
        <v>0</v>
      </c>
      <c r="J187" s="594">
        <f t="shared" ref="J187:K187" si="120">SUM(J182:J186)</f>
        <v>0</v>
      </c>
      <c r="K187" s="594">
        <f t="shared" si="120"/>
        <v>0</v>
      </c>
      <c r="L187" s="594">
        <f t="shared" ref="L187" si="121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" si="122">G180+G187</f>
        <v>0</v>
      </c>
      <c r="H189" s="593">
        <f t="shared" ref="H189:I189" si="123">H180+H187</f>
        <v>0</v>
      </c>
      <c r="I189" s="593">
        <f t="shared" si="123"/>
        <v>0</v>
      </c>
      <c r="J189" s="593">
        <f t="shared" ref="J189:K189" si="124">J180+J187</f>
        <v>0</v>
      </c>
      <c r="K189" s="593">
        <f t="shared" si="124"/>
        <v>0</v>
      </c>
      <c r="L189" s="593">
        <f t="shared" ref="L189" si="125">L180+L187</f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26">7/12*G189+5/12*H189</f>
        <v>0</v>
      </c>
      <c r="I190" s="353">
        <f t="shared" ref="I190" si="127">7/12*H189+5/12*I189</f>
        <v>0</v>
      </c>
      <c r="J190" s="353">
        <f t="shared" ref="J190:L190" si="128">7/12*I189+5/12*J189</f>
        <v>0</v>
      </c>
      <c r="K190" s="353">
        <f t="shared" si="128"/>
        <v>0</v>
      </c>
      <c r="L190" s="353">
        <f t="shared" si="128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9">G195</f>
        <v>0</v>
      </c>
      <c r="I195" s="269">
        <f t="shared" si="129"/>
        <v>0</v>
      </c>
      <c r="J195" s="269">
        <f t="shared" si="129"/>
        <v>0</v>
      </c>
      <c r="K195" s="269">
        <f t="shared" si="129"/>
        <v>0</v>
      </c>
      <c r="L195" s="269">
        <f t="shared" si="129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9"/>
        <v>0</v>
      </c>
      <c r="I196" s="269">
        <f t="shared" si="129"/>
        <v>0</v>
      </c>
      <c r="J196" s="269">
        <f t="shared" si="129"/>
        <v>0</v>
      </c>
      <c r="K196" s="269">
        <f t="shared" si="129"/>
        <v>0</v>
      </c>
      <c r="L196" s="269">
        <f t="shared" si="129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9"/>
        <v>0</v>
      </c>
      <c r="I197" s="269">
        <f t="shared" si="129"/>
        <v>0</v>
      </c>
      <c r="J197" s="269">
        <f t="shared" si="129"/>
        <v>0</v>
      </c>
      <c r="K197" s="269">
        <f t="shared" si="129"/>
        <v>0</v>
      </c>
      <c r="L197" s="269">
        <f t="shared" si="129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9"/>
        <v>0</v>
      </c>
      <c r="I198" s="269">
        <f t="shared" si="129"/>
        <v>0</v>
      </c>
      <c r="J198" s="269">
        <f t="shared" si="129"/>
        <v>0</v>
      </c>
      <c r="K198" s="269">
        <f t="shared" si="129"/>
        <v>0</v>
      </c>
      <c r="L198" s="269">
        <f t="shared" si="129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30">SUM(G195:G198)</f>
        <v>0</v>
      </c>
      <c r="H200" s="595">
        <f t="shared" ref="H200:I200" si="131">SUM(H195:H198)</f>
        <v>0</v>
      </c>
      <c r="I200" s="595">
        <f t="shared" si="131"/>
        <v>0</v>
      </c>
      <c r="J200" s="595">
        <f t="shared" ref="J200:K200" si="132">SUM(J195:J198)</f>
        <v>0</v>
      </c>
      <c r="K200" s="595">
        <f t="shared" si="132"/>
        <v>0</v>
      </c>
      <c r="L200" s="595">
        <f t="shared" ref="L200" si="133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34">G206</f>
        <v>0</v>
      </c>
      <c r="I206" s="269">
        <f t="shared" si="134"/>
        <v>0</v>
      </c>
      <c r="J206" s="269">
        <f t="shared" si="134"/>
        <v>0</v>
      </c>
      <c r="K206" s="269">
        <f t="shared" si="134"/>
        <v>0</v>
      </c>
      <c r="L206" s="269">
        <f t="shared" si="134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34"/>
        <v>0</v>
      </c>
      <c r="I207" s="269">
        <f t="shared" si="134"/>
        <v>0</v>
      </c>
      <c r="J207" s="269">
        <f t="shared" si="134"/>
        <v>0</v>
      </c>
      <c r="K207" s="269">
        <f t="shared" si="134"/>
        <v>0</v>
      </c>
      <c r="L207" s="269">
        <f t="shared" si="134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ref="H208:L210" si="135">G208</f>
        <v>0</v>
      </c>
      <c r="I208" s="269">
        <f t="shared" si="135"/>
        <v>0</v>
      </c>
      <c r="J208" s="269">
        <f t="shared" si="135"/>
        <v>0</v>
      </c>
      <c r="K208" s="269">
        <f t="shared" si="135"/>
        <v>0</v>
      </c>
      <c r="L208" s="269">
        <f t="shared" si="135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35"/>
        <v>0</v>
      </c>
      <c r="I209" s="269">
        <f t="shared" si="135"/>
        <v>0</v>
      </c>
      <c r="J209" s="269">
        <f t="shared" si="135"/>
        <v>0</v>
      </c>
      <c r="K209" s="269">
        <f t="shared" si="135"/>
        <v>0</v>
      </c>
      <c r="L209" s="269">
        <f t="shared" si="135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35"/>
        <v>0</v>
      </c>
      <c r="I210" s="269">
        <f t="shared" si="135"/>
        <v>0</v>
      </c>
      <c r="J210" s="269">
        <f t="shared" si="135"/>
        <v>0</v>
      </c>
      <c r="K210" s="269">
        <f t="shared" si="135"/>
        <v>0</v>
      </c>
      <c r="L210" s="269">
        <f t="shared" si="135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ref="H211:L212" si="136">G211</f>
        <v>0</v>
      </c>
      <c r="I211" s="269">
        <f t="shared" si="136"/>
        <v>0</v>
      </c>
      <c r="J211" s="269">
        <f t="shared" si="136"/>
        <v>0</v>
      </c>
      <c r="K211" s="269">
        <f t="shared" si="136"/>
        <v>0</v>
      </c>
      <c r="L211" s="269">
        <f t="shared" si="136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36"/>
        <v>0</v>
      </c>
      <c r="I212" s="269">
        <f t="shared" si="136"/>
        <v>0</v>
      </c>
      <c r="J212" s="269">
        <f t="shared" si="136"/>
        <v>0</v>
      </c>
      <c r="K212" s="269">
        <f t="shared" si="136"/>
        <v>0</v>
      </c>
      <c r="L212" s="269">
        <f t="shared" si="136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34"/>
        <v>0</v>
      </c>
      <c r="I213" s="269">
        <f t="shared" si="134"/>
        <v>0</v>
      </c>
      <c r="J213" s="269">
        <f t="shared" si="134"/>
        <v>0</v>
      </c>
      <c r="K213" s="269">
        <f t="shared" si="134"/>
        <v>0</v>
      </c>
      <c r="L213" s="269">
        <f t="shared" si="134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34"/>
        <v>0</v>
      </c>
      <c r="I214" s="269">
        <f t="shared" si="134"/>
        <v>0</v>
      </c>
      <c r="J214" s="269">
        <f t="shared" si="134"/>
        <v>0</v>
      </c>
      <c r="K214" s="269">
        <f t="shared" si="134"/>
        <v>0</v>
      </c>
      <c r="L214" s="269">
        <f t="shared" si="134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34"/>
        <v>0</v>
      </c>
      <c r="I215" s="269">
        <f t="shared" si="134"/>
        <v>0</v>
      </c>
      <c r="J215" s="269">
        <f t="shared" si="134"/>
        <v>0</v>
      </c>
      <c r="K215" s="269">
        <f t="shared" si="134"/>
        <v>0</v>
      </c>
      <c r="L215" s="269">
        <f t="shared" si="134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" si="137">SUM(G206:G215)</f>
        <v>0</v>
      </c>
      <c r="H217" s="595">
        <f t="shared" ref="H217:I217" si="138">SUM(H206:H215)</f>
        <v>0</v>
      </c>
      <c r="I217" s="595">
        <f t="shared" si="138"/>
        <v>0</v>
      </c>
      <c r="J217" s="595">
        <f t="shared" ref="J217:K217" si="139">SUM(J206:J215)</f>
        <v>0</v>
      </c>
      <c r="K217" s="595">
        <f t="shared" si="139"/>
        <v>0</v>
      </c>
      <c r="L217" s="595">
        <f t="shared" ref="L217" si="140">SUM(L206:L215)</f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41">G223</f>
        <v>0</v>
      </c>
      <c r="I223" s="269">
        <f t="shared" si="141"/>
        <v>0</v>
      </c>
      <c r="J223" s="269">
        <f t="shared" si="141"/>
        <v>0</v>
      </c>
      <c r="K223" s="269">
        <f t="shared" si="141"/>
        <v>0</v>
      </c>
      <c r="L223" s="269">
        <f t="shared" si="14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ref="H224:L225" si="142">G224</f>
        <v>0</v>
      </c>
      <c r="I224" s="269">
        <f t="shared" si="142"/>
        <v>0</v>
      </c>
      <c r="J224" s="269">
        <f t="shared" si="142"/>
        <v>0</v>
      </c>
      <c r="K224" s="269">
        <f t="shared" si="142"/>
        <v>0</v>
      </c>
      <c r="L224" s="269">
        <f t="shared" si="142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42"/>
        <v>0</v>
      </c>
      <c r="I225" s="269">
        <f t="shared" si="142"/>
        <v>0</v>
      </c>
      <c r="J225" s="269">
        <f t="shared" si="142"/>
        <v>0</v>
      </c>
      <c r="K225" s="269">
        <f t="shared" si="142"/>
        <v>0</v>
      </c>
      <c r="L225" s="269">
        <f t="shared" si="142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41"/>
        <v>0</v>
      </c>
      <c r="I226" s="269">
        <f t="shared" si="141"/>
        <v>0</v>
      </c>
      <c r="J226" s="269">
        <f t="shared" si="141"/>
        <v>0</v>
      </c>
      <c r="K226" s="269">
        <f t="shared" si="141"/>
        <v>0</v>
      </c>
      <c r="L226" s="269">
        <f t="shared" si="14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41"/>
        <v>0</v>
      </c>
      <c r="I227" s="269">
        <f t="shared" si="141"/>
        <v>0</v>
      </c>
      <c r="J227" s="269">
        <f t="shared" si="141"/>
        <v>0</v>
      </c>
      <c r="K227" s="269">
        <f t="shared" si="141"/>
        <v>0</v>
      </c>
      <c r="L227" s="269">
        <f t="shared" si="14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41"/>
        <v>0</v>
      </c>
      <c r="I228" s="269">
        <f t="shared" si="141"/>
        <v>0</v>
      </c>
      <c r="J228" s="269">
        <f t="shared" si="141"/>
        <v>0</v>
      </c>
      <c r="K228" s="269">
        <f t="shared" si="141"/>
        <v>0</v>
      </c>
      <c r="L228" s="269">
        <f t="shared" si="14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" si="143">SUM(G223:G228)</f>
        <v>0</v>
      </c>
      <c r="H230" s="595">
        <f t="shared" ref="H230:I230" si="144">SUM(H223:H228)</f>
        <v>0</v>
      </c>
      <c r="I230" s="595">
        <f t="shared" si="144"/>
        <v>0</v>
      </c>
      <c r="J230" s="595">
        <f t="shared" ref="J230:K230" si="145">SUM(J223:J228)</f>
        <v>0</v>
      </c>
      <c r="K230" s="595">
        <f t="shared" si="145"/>
        <v>0</v>
      </c>
      <c r="L230" s="595">
        <f t="shared" ref="L230" si="146">SUM(L223:L228)</f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" si="147">G200+G217+G230</f>
        <v>0</v>
      </c>
      <c r="H234" s="593">
        <f t="shared" ref="H234:I234" si="148">H200+H217+H230</f>
        <v>0</v>
      </c>
      <c r="I234" s="593">
        <f t="shared" si="148"/>
        <v>0</v>
      </c>
      <c r="J234" s="593">
        <f t="shared" ref="J234:K234" si="149">J200+J217+J230</f>
        <v>0</v>
      </c>
      <c r="K234" s="593">
        <f t="shared" si="149"/>
        <v>0</v>
      </c>
      <c r="L234" s="593">
        <f t="shared" ref="L234" si="150">L200+L217+L230</f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51">G9</f>
        <v>2014</v>
      </c>
      <c r="H243" s="664">
        <f t="shared" si="151"/>
        <v>2015</v>
      </c>
      <c r="I243" s="664">
        <f t="shared" si="151"/>
        <v>2016</v>
      </c>
      <c r="J243" s="664">
        <f t="shared" si="151"/>
        <v>2017</v>
      </c>
      <c r="K243" s="664">
        <f t="shared" si="151"/>
        <v>2018</v>
      </c>
      <c r="L243" s="664">
        <f t="shared" ref="L243" si="152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53">H141</f>
        <v>0</v>
      </c>
      <c r="I249" s="519">
        <f t="shared" ref="I249:J249" si="154">I141</f>
        <v>0</v>
      </c>
      <c r="J249" s="519">
        <f t="shared" si="154"/>
        <v>0</v>
      </c>
      <c r="K249" s="519">
        <f t="shared" ref="K249:L249" si="155">K141</f>
        <v>0</v>
      </c>
      <c r="L249" s="519">
        <f t="shared" si="155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56">H153</f>
        <v>0</v>
      </c>
      <c r="I250" s="601">
        <f t="shared" ref="I250:J250" si="157">I153</f>
        <v>0</v>
      </c>
      <c r="J250" s="601">
        <f t="shared" si="157"/>
        <v>0</v>
      </c>
      <c r="K250" s="601">
        <f t="shared" ref="K250:L250" si="158">K153</f>
        <v>0</v>
      </c>
      <c r="L250" s="601">
        <f t="shared" si="158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59">H165</f>
        <v>0</v>
      </c>
      <c r="I251" s="601">
        <f t="shared" ref="I251:J251" si="160">I165</f>
        <v>0</v>
      </c>
      <c r="J251" s="601">
        <f t="shared" si="160"/>
        <v>0</v>
      </c>
      <c r="K251" s="601">
        <f t="shared" ref="K251:L251" si="161">K165</f>
        <v>0</v>
      </c>
      <c r="L251" s="601">
        <f t="shared" si="161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" si="162">SUM(G249:G251)</f>
        <v>0</v>
      </c>
      <c r="H252" s="523">
        <f t="shared" ref="H252:I252" si="163">SUM(H249:H251)</f>
        <v>0</v>
      </c>
      <c r="I252" s="523">
        <f t="shared" si="163"/>
        <v>0</v>
      </c>
      <c r="J252" s="523">
        <f t="shared" ref="J252:K252" si="164">SUM(J249:J251)</f>
        <v>0</v>
      </c>
      <c r="K252" s="523">
        <f t="shared" si="164"/>
        <v>0</v>
      </c>
      <c r="L252" s="523">
        <f t="shared" ref="L252" si="165">SUM(L249:L251)</f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66">H190</f>
        <v>0</v>
      </c>
      <c r="I254" s="519">
        <f t="shared" si="166"/>
        <v>0</v>
      </c>
      <c r="J254" s="519">
        <f t="shared" si="166"/>
        <v>0</v>
      </c>
      <c r="K254" s="519">
        <f t="shared" ref="K254:L254" si="167">K190</f>
        <v>0</v>
      </c>
      <c r="L254" s="519">
        <f t="shared" si="167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:I255" si="168">H200</f>
        <v>0</v>
      </c>
      <c r="I255" s="519">
        <f t="shared" si="168"/>
        <v>0</v>
      </c>
      <c r="J255" s="519">
        <f t="shared" ref="J255:K255" si="169">J200</f>
        <v>0</v>
      </c>
      <c r="K255" s="519">
        <f t="shared" si="169"/>
        <v>0</v>
      </c>
      <c r="L255" s="519">
        <f t="shared" ref="L255" si="170">L200</f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:I256" si="171">H217</f>
        <v>0</v>
      </c>
      <c r="I256" s="519">
        <f t="shared" si="171"/>
        <v>0</v>
      </c>
      <c r="J256" s="519">
        <f t="shared" ref="J256:K256" si="172">J217</f>
        <v>0</v>
      </c>
      <c r="K256" s="519">
        <f t="shared" si="172"/>
        <v>0</v>
      </c>
      <c r="L256" s="519">
        <f t="shared" ref="L256" si="173">L217</f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:I257" si="174">H230</f>
        <v>0</v>
      </c>
      <c r="I257" s="519">
        <f t="shared" si="174"/>
        <v>0</v>
      </c>
      <c r="J257" s="519">
        <f t="shared" ref="J257:K257" si="175">J230</f>
        <v>0</v>
      </c>
      <c r="K257" s="519">
        <f t="shared" si="175"/>
        <v>0</v>
      </c>
      <c r="L257" s="519">
        <f t="shared" ref="L257" si="176">L230</f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" si="177">SUM(G254:G257)</f>
        <v>0</v>
      </c>
      <c r="H258" s="523">
        <f t="shared" ref="H258:I258" si="178">SUM(H254:H257)</f>
        <v>0</v>
      </c>
      <c r="I258" s="523">
        <f t="shared" si="178"/>
        <v>0</v>
      </c>
      <c r="J258" s="523">
        <f t="shared" ref="J258:K258" si="179">SUM(J254:J257)</f>
        <v>0</v>
      </c>
      <c r="K258" s="523">
        <f t="shared" si="179"/>
        <v>0</v>
      </c>
      <c r="L258" s="523">
        <f t="shared" ref="L258" si="180">SUM(L254:L257)</f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" si="181">G252-G258</f>
        <v>0</v>
      </c>
      <c r="H260" s="523">
        <f t="shared" ref="H260:I260" si="182">H252-H258</f>
        <v>0</v>
      </c>
      <c r="I260" s="523">
        <f t="shared" si="182"/>
        <v>0</v>
      </c>
      <c r="J260" s="523">
        <f t="shared" ref="J260:K260" si="183">J252-J258</f>
        <v>0</v>
      </c>
      <c r="K260" s="523">
        <f t="shared" si="183"/>
        <v>0</v>
      </c>
      <c r="L260" s="523">
        <f t="shared" ref="L260" si="184">L252-L258</f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85">G266</f>
        <v>0</v>
      </c>
      <c r="I266" s="409">
        <f t="shared" si="185"/>
        <v>0</v>
      </c>
      <c r="J266" s="409">
        <f t="shared" si="185"/>
        <v>0</v>
      </c>
      <c r="K266" s="409">
        <f t="shared" si="185"/>
        <v>0</v>
      </c>
      <c r="L266" s="409">
        <f t="shared" si="185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85"/>
        <v>0</v>
      </c>
      <c r="I267" s="409">
        <f t="shared" si="185"/>
        <v>0</v>
      </c>
      <c r="J267" s="409">
        <f t="shared" si="185"/>
        <v>0</v>
      </c>
      <c r="K267" s="409">
        <f t="shared" si="185"/>
        <v>0</v>
      </c>
      <c r="L267" s="409">
        <f t="shared" si="185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86">G266-G267</f>
        <v>0</v>
      </c>
      <c r="H269" s="523">
        <f t="shared" si="186"/>
        <v>0</v>
      </c>
      <c r="I269" s="523">
        <f t="shared" si="186"/>
        <v>0</v>
      </c>
      <c r="J269" s="523">
        <f t="shared" si="186"/>
        <v>0</v>
      </c>
      <c r="K269" s="523">
        <f t="shared" si="186"/>
        <v>0</v>
      </c>
      <c r="L269" s="523">
        <f t="shared" ref="L269" si="187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88">G260+G269</f>
        <v>0</v>
      </c>
      <c r="H273" s="523">
        <f t="shared" si="188"/>
        <v>0</v>
      </c>
      <c r="I273" s="523">
        <f t="shared" si="188"/>
        <v>0</v>
      </c>
      <c r="J273" s="523">
        <f t="shared" si="188"/>
        <v>0</v>
      </c>
      <c r="K273" s="523">
        <f t="shared" si="188"/>
        <v>0</v>
      </c>
      <c r="L273" s="523">
        <f t="shared" ref="L273" si="189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90">G273/(G252+G266)</f>
        <v>#DIV/0!</v>
      </c>
      <c r="H274" s="662" t="e">
        <f t="shared" si="190"/>
        <v>#DIV/0!</v>
      </c>
      <c r="I274" s="662" t="e">
        <f t="shared" si="190"/>
        <v>#DIV/0!</v>
      </c>
      <c r="J274" s="662" t="e">
        <f t="shared" si="190"/>
        <v>#DIV/0!</v>
      </c>
      <c r="K274" s="662" t="e">
        <f t="shared" si="190"/>
        <v>#DIV/0!</v>
      </c>
      <c r="L274" s="662" t="e">
        <f t="shared" ref="L274" si="191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183:E183"/>
    <mergeCell ref="D184:E184"/>
    <mergeCell ref="D185:E185"/>
    <mergeCell ref="D186:E186"/>
    <mergeCell ref="D146:E146"/>
    <mergeCell ref="D149:E149"/>
    <mergeCell ref="D150:E150"/>
    <mergeCell ref="D158:E158"/>
    <mergeCell ref="D161:E161"/>
    <mergeCell ref="D162:E162"/>
    <mergeCell ref="D182:E182"/>
    <mergeCell ref="D196:E196"/>
    <mergeCell ref="D195:E195"/>
    <mergeCell ref="D215:E215"/>
    <mergeCell ref="D197:E197"/>
    <mergeCell ref="D198:E198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133:E133"/>
    <mergeCell ref="D134:E134"/>
    <mergeCell ref="D135:E135"/>
    <mergeCell ref="D124:E124"/>
    <mergeCell ref="D125:E125"/>
    <mergeCell ref="D126:E126"/>
    <mergeCell ref="D127:E127"/>
    <mergeCell ref="D128:E128"/>
    <mergeCell ref="D119:E119"/>
    <mergeCell ref="D120:E120"/>
    <mergeCell ref="D118:E118"/>
    <mergeCell ref="D131:E131"/>
    <mergeCell ref="D132:E132"/>
  </mergeCells>
  <phoneticPr fontId="0" type="noConversion"/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30"/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" si="30">SUM(G47:G48)</f>
        <v>0</v>
      </c>
      <c r="H52" s="517">
        <f t="shared" ref="H52:I52" si="31">SUM(H47:H48)</f>
        <v>0</v>
      </c>
      <c r="I52" s="517">
        <f t="shared" si="31"/>
        <v>0</v>
      </c>
      <c r="J52" s="517">
        <f t="shared" ref="J52:K52" si="32">SUM(J47:J48)</f>
        <v>0</v>
      </c>
      <c r="K52" s="517">
        <f t="shared" si="32"/>
        <v>0</v>
      </c>
      <c r="L52" s="517">
        <f t="shared" ref="L52" si="33">SUM(L47:L48)</f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4">G55</f>
        <v>0</v>
      </c>
      <c r="I55" s="316">
        <f t="shared" si="34"/>
        <v>0</v>
      </c>
      <c r="J55" s="316">
        <f t="shared" si="34"/>
        <v>0</v>
      </c>
      <c r="K55" s="316">
        <f t="shared" si="34"/>
        <v>0</v>
      </c>
      <c r="L55" s="316">
        <f t="shared" si="34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4"/>
        <v>0</v>
      </c>
      <c r="I56" s="316">
        <f t="shared" si="34"/>
        <v>0</v>
      </c>
      <c r="J56" s="316">
        <f t="shared" si="34"/>
        <v>0</v>
      </c>
      <c r="K56" s="316">
        <f t="shared" si="34"/>
        <v>0</v>
      </c>
      <c r="L56" s="316">
        <f t="shared" si="34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5">G55+G56</f>
        <v>0</v>
      </c>
      <c r="H57" s="516">
        <f t="shared" si="35"/>
        <v>0</v>
      </c>
      <c r="I57" s="516">
        <f t="shared" si="35"/>
        <v>0</v>
      </c>
      <c r="J57" s="516">
        <f t="shared" si="35"/>
        <v>0</v>
      </c>
      <c r="K57" s="516">
        <f t="shared" si="35"/>
        <v>0</v>
      </c>
      <c r="L57" s="516">
        <f t="shared" si="35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6">G58</f>
        <v>0</v>
      </c>
      <c r="I58" s="316">
        <f t="shared" si="36"/>
        <v>0</v>
      </c>
      <c r="J58" s="316">
        <f t="shared" si="36"/>
        <v>0</v>
      </c>
      <c r="K58" s="316">
        <f t="shared" si="36"/>
        <v>0</v>
      </c>
      <c r="L58" s="316">
        <f t="shared" si="36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6"/>
        <v>0</v>
      </c>
      <c r="I59" s="316">
        <f t="shared" si="36"/>
        <v>0</v>
      </c>
      <c r="J59" s="316">
        <f t="shared" si="36"/>
        <v>0</v>
      </c>
      <c r="K59" s="316">
        <f t="shared" si="36"/>
        <v>0</v>
      </c>
      <c r="L59" s="316">
        <f t="shared" si="36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7">($E$27*G58)+($E$28*G59)</f>
        <v>0</v>
      </c>
      <c r="H60" s="596">
        <f t="shared" si="37"/>
        <v>0</v>
      </c>
      <c r="I60" s="596">
        <f t="shared" si="37"/>
        <v>0</v>
      </c>
      <c r="J60" s="596">
        <f t="shared" si="37"/>
        <v>0</v>
      </c>
      <c r="K60" s="596">
        <f t="shared" si="37"/>
        <v>0</v>
      </c>
      <c r="L60" s="596">
        <f t="shared" ref="L60" si="38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9">ROUND(IF(G64&lt;(G57*0.8),G64,(0.8*G57)),0)</f>
        <v>0</v>
      </c>
      <c r="H61" s="517">
        <f t="shared" si="39"/>
        <v>0</v>
      </c>
      <c r="I61" s="517">
        <f>ROUND(IF(I64&lt;(I57*0.8),I64,(0.8*I57)),0)</f>
        <v>0</v>
      </c>
      <c r="J61" s="517">
        <f t="shared" si="39"/>
        <v>0</v>
      </c>
      <c r="K61" s="517">
        <f t="shared" si="39"/>
        <v>0</v>
      </c>
      <c r="L61" s="517">
        <f t="shared" ref="L61" si="40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1">+G62</f>
        <v>#REF!</v>
      </c>
      <c r="I62" s="315" t="e">
        <f t="shared" si="41"/>
        <v>#REF!</v>
      </c>
      <c r="J62" s="315" t="e">
        <f t="shared" si="41"/>
        <v>#REF!</v>
      </c>
      <c r="K62" s="315" t="e">
        <f t="shared" si="41"/>
        <v>#REF!</v>
      </c>
      <c r="L62" s="315" t="e">
        <f t="shared" si="41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" si="42">SUM(G58:G59)</f>
        <v>0</v>
      </c>
      <c r="H63" s="517">
        <f t="shared" ref="H63:I63" si="43">SUM(H58:H59)</f>
        <v>0</v>
      </c>
      <c r="I63" s="517">
        <f t="shared" si="43"/>
        <v>0</v>
      </c>
      <c r="J63" s="517">
        <f t="shared" ref="J63:K63" si="44">SUM(J58:J59)</f>
        <v>0</v>
      </c>
      <c r="K63" s="517">
        <f t="shared" si="44"/>
        <v>0</v>
      </c>
      <c r="L63" s="517">
        <f t="shared" ref="L63" si="45">SUM(L58:L59)</f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6">G9</f>
        <v>2014</v>
      </c>
      <c r="H67" s="668">
        <f t="shared" si="46"/>
        <v>2015</v>
      </c>
      <c r="I67" s="668">
        <f t="shared" si="46"/>
        <v>2016</v>
      </c>
      <c r="J67" s="668">
        <f t="shared" si="46"/>
        <v>2017</v>
      </c>
      <c r="K67" s="668">
        <f t="shared" si="46"/>
        <v>2018</v>
      </c>
      <c r="L67" s="668">
        <f t="shared" ref="L67" si="47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8">SUM(G71:G72)</f>
        <v>0</v>
      </c>
      <c r="H70" s="517">
        <f t="shared" si="48"/>
        <v>0</v>
      </c>
      <c r="I70" s="517">
        <f t="shared" si="48"/>
        <v>0</v>
      </c>
      <c r="J70" s="517">
        <f t="shared" si="48"/>
        <v>0</v>
      </c>
      <c r="K70" s="517">
        <f t="shared" si="48"/>
        <v>0</v>
      </c>
      <c r="L70" s="517">
        <f t="shared" ref="L70" si="49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50">LOOKUP(G69,groepenleerlingennu,vloeroppervlaknu)</f>
        <v>375</v>
      </c>
      <c r="H74" s="587">
        <f t="shared" si="50"/>
        <v>375</v>
      </c>
      <c r="I74" s="587">
        <f t="shared" si="50"/>
        <v>375</v>
      </c>
      <c r="J74" s="587">
        <f t="shared" si="50"/>
        <v>375</v>
      </c>
      <c r="K74" s="587">
        <f t="shared" si="50"/>
        <v>375</v>
      </c>
      <c r="L74" s="587">
        <f t="shared" ref="L74" si="51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2">SUM(G76:G77)</f>
        <v>0</v>
      </c>
      <c r="H75" s="517">
        <f t="shared" ref="H75:I75" si="53">SUM(H76:H77)</f>
        <v>0</v>
      </c>
      <c r="I75" s="517">
        <f t="shared" si="53"/>
        <v>0</v>
      </c>
      <c r="J75" s="517">
        <f t="shared" ref="J75:K75" si="54">SUM(J76:J77)</f>
        <v>0</v>
      </c>
      <c r="K75" s="517">
        <f t="shared" si="54"/>
        <v>0</v>
      </c>
      <c r="L75" s="517">
        <f t="shared" ref="L75" si="55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6">LOOKUP(G71,groepenleerlingennu,vloeroppervlaknu)</f>
        <v>0</v>
      </c>
      <c r="H76" s="598">
        <f t="shared" si="56"/>
        <v>0</v>
      </c>
      <c r="I76" s="598">
        <f t="shared" ref="I76:J76" si="57">LOOKUP(I71,groepenleerlingennu,vloeroppervlaknu)</f>
        <v>0</v>
      </c>
      <c r="J76" s="598">
        <f t="shared" si="57"/>
        <v>0</v>
      </c>
      <c r="K76" s="598">
        <f t="shared" ref="K76:L76" si="58">LOOKUP(K71,groepenleerlingennu,vloeroppervlaknu)</f>
        <v>0</v>
      </c>
      <c r="L76" s="598">
        <f t="shared" si="58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6"/>
        <v>0</v>
      </c>
      <c r="H77" s="598">
        <f t="shared" si="56"/>
        <v>0</v>
      </c>
      <c r="I77" s="598">
        <f t="shared" ref="I77:J77" si="59">LOOKUP(I72,groepenleerlingennu,vloeroppervlaknu)</f>
        <v>0</v>
      </c>
      <c r="J77" s="598">
        <f t="shared" si="59"/>
        <v>0</v>
      </c>
      <c r="K77" s="598">
        <f t="shared" ref="K77:L77" si="60">LOOKUP(K72,groepenleerlingennu,vloeroppervlaknu)</f>
        <v>0</v>
      </c>
      <c r="L77" s="598">
        <f t="shared" si="60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61">IF(G71=0,0,1)+IF(G72=0,0,1)</f>
        <v>0</v>
      </c>
      <c r="H79" s="110">
        <f t="shared" si="61"/>
        <v>0</v>
      </c>
      <c r="I79" s="110">
        <f t="shared" si="61"/>
        <v>0</v>
      </c>
      <c r="J79" s="110">
        <f t="shared" si="61"/>
        <v>0</v>
      </c>
      <c r="K79" s="110">
        <f t="shared" si="61"/>
        <v>0</v>
      </c>
      <c r="L79" s="110">
        <f t="shared" ref="L79" si="62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3">G8</f>
        <v>2014/15</v>
      </c>
      <c r="H86" s="664" t="str">
        <f t="shared" si="63"/>
        <v>2015/16</v>
      </c>
      <c r="I86" s="664" t="str">
        <f t="shared" si="63"/>
        <v>2016/17</v>
      </c>
      <c r="J86" s="664" t="str">
        <f t="shared" si="63"/>
        <v>2017/18</v>
      </c>
      <c r="K86" s="664" t="str">
        <f t="shared" si="63"/>
        <v>2018/19</v>
      </c>
      <c r="L86" s="664" t="str">
        <f t="shared" ref="L86" si="64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5">IF(G46=0,0,ROUND(0.75*(SUM(G99:G100)-G97),2))</f>
        <v>0</v>
      </c>
      <c r="H98" s="519">
        <f t="shared" si="65"/>
        <v>0</v>
      </c>
      <c r="I98" s="519">
        <f t="shared" si="65"/>
        <v>0</v>
      </c>
      <c r="J98" s="519">
        <f t="shared" si="65"/>
        <v>0</v>
      </c>
      <c r="K98" s="519">
        <f t="shared" si="65"/>
        <v>0</v>
      </c>
      <c r="L98" s="519">
        <f t="shared" ref="L98" si="66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7">SUM(G104:G108)</f>
        <v>0</v>
      </c>
      <c r="H109" s="588">
        <f t="shared" si="67"/>
        <v>0</v>
      </c>
      <c r="I109" s="588">
        <f t="shared" si="67"/>
        <v>0</v>
      </c>
      <c r="J109" s="588">
        <f t="shared" si="67"/>
        <v>0</v>
      </c>
      <c r="K109" s="588">
        <f t="shared" si="67"/>
        <v>0</v>
      </c>
      <c r="L109" s="588">
        <f t="shared" ref="L109" si="68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" si="69">G111+G112+G113</f>
        <v>0</v>
      </c>
      <c r="H114" s="589">
        <f t="shared" ref="H114:I114" si="70">H111+H112+H113</f>
        <v>0</v>
      </c>
      <c r="I114" s="589">
        <f t="shared" si="70"/>
        <v>0</v>
      </c>
      <c r="J114" s="589">
        <f t="shared" ref="J114:K114" si="71">J111+J112+J113</f>
        <v>0</v>
      </c>
      <c r="K114" s="589">
        <f t="shared" si="71"/>
        <v>0</v>
      </c>
      <c r="L114" s="589">
        <f t="shared" ref="L114" si="72">L111+L112+L113</f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3">G118</f>
        <v>0</v>
      </c>
      <c r="I118" s="269">
        <f t="shared" si="73"/>
        <v>0</v>
      </c>
      <c r="J118" s="269">
        <f t="shared" si="73"/>
        <v>0</v>
      </c>
      <c r="K118" s="269">
        <f t="shared" si="73"/>
        <v>0</v>
      </c>
      <c r="L118" s="269">
        <f t="shared" si="73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3"/>
        <v>0</v>
      </c>
      <c r="I119" s="269">
        <f t="shared" si="73"/>
        <v>0</v>
      </c>
      <c r="J119" s="269">
        <f t="shared" si="73"/>
        <v>0</v>
      </c>
      <c r="K119" s="269">
        <f t="shared" si="73"/>
        <v>0</v>
      </c>
      <c r="L119" s="269">
        <f t="shared" si="73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3"/>
        <v>0</v>
      </c>
      <c r="I120" s="269">
        <f t="shared" si="73"/>
        <v>0</v>
      </c>
      <c r="J120" s="269">
        <f t="shared" si="73"/>
        <v>0</v>
      </c>
      <c r="K120" s="269">
        <f t="shared" si="73"/>
        <v>0</v>
      </c>
      <c r="L120" s="269">
        <f t="shared" si="73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4">SUM(G116:G120)</f>
        <v>0</v>
      </c>
      <c r="H121" s="590">
        <f t="shared" si="74"/>
        <v>0</v>
      </c>
      <c r="I121" s="590">
        <f t="shared" ref="I121:J121" si="75">SUM(I116:I120)</f>
        <v>0</v>
      </c>
      <c r="J121" s="590">
        <f t="shared" si="75"/>
        <v>0</v>
      </c>
      <c r="K121" s="590">
        <f t="shared" ref="K121:L121" si="76">SUM(K116:K120)</f>
        <v>0</v>
      </c>
      <c r="L121" s="590">
        <f t="shared" si="76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7">G124</f>
        <v>0</v>
      </c>
      <c r="I124" s="269">
        <f t="shared" si="77"/>
        <v>0</v>
      </c>
      <c r="J124" s="269">
        <f t="shared" si="77"/>
        <v>0</v>
      </c>
      <c r="K124" s="269">
        <f t="shared" si="77"/>
        <v>0</v>
      </c>
      <c r="L124" s="269">
        <f t="shared" si="77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7"/>
        <v>0</v>
      </c>
      <c r="I125" s="269">
        <f t="shared" si="77"/>
        <v>0</v>
      </c>
      <c r="J125" s="269">
        <f t="shared" si="77"/>
        <v>0</v>
      </c>
      <c r="K125" s="269">
        <f t="shared" si="77"/>
        <v>0</v>
      </c>
      <c r="L125" s="269">
        <f t="shared" si="77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7"/>
        <v>0</v>
      </c>
      <c r="I126" s="269">
        <f t="shared" si="77"/>
        <v>0</v>
      </c>
      <c r="J126" s="269">
        <f t="shared" si="77"/>
        <v>0</v>
      </c>
      <c r="K126" s="269">
        <f t="shared" si="77"/>
        <v>0</v>
      </c>
      <c r="L126" s="269">
        <f t="shared" si="77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7"/>
        <v>0</v>
      </c>
      <c r="I127" s="269">
        <f t="shared" si="77"/>
        <v>0</v>
      </c>
      <c r="J127" s="269">
        <f t="shared" si="77"/>
        <v>0</v>
      </c>
      <c r="K127" s="269">
        <f t="shared" si="77"/>
        <v>0</v>
      </c>
      <c r="L127" s="269">
        <f t="shared" si="77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7"/>
        <v>0</v>
      </c>
      <c r="I128" s="269">
        <f t="shared" si="77"/>
        <v>0</v>
      </c>
      <c r="J128" s="269">
        <f t="shared" si="77"/>
        <v>0</v>
      </c>
      <c r="K128" s="269">
        <f t="shared" si="77"/>
        <v>0</v>
      </c>
      <c r="L128" s="269">
        <f t="shared" si="77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" si="78">SUM(G124:G128)</f>
        <v>0</v>
      </c>
      <c r="H129" s="591">
        <f t="shared" ref="H129:I129" si="79">SUM(H124:H128)</f>
        <v>0</v>
      </c>
      <c r="I129" s="591">
        <f t="shared" si="79"/>
        <v>0</v>
      </c>
      <c r="J129" s="591">
        <f t="shared" ref="J129:K129" si="80">SUM(J124:J128)</f>
        <v>0</v>
      </c>
      <c r="K129" s="591">
        <f t="shared" si="80"/>
        <v>0</v>
      </c>
      <c r="L129" s="591">
        <f t="shared" ref="L129" si="81">SUM(L124:L128)</f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82">G131</f>
        <v>0</v>
      </c>
      <c r="I131" s="269">
        <f t="shared" si="82"/>
        <v>0</v>
      </c>
      <c r="J131" s="269">
        <f t="shared" si="82"/>
        <v>0</v>
      </c>
      <c r="K131" s="269">
        <f t="shared" si="82"/>
        <v>0</v>
      </c>
      <c r="L131" s="269">
        <f t="shared" si="82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82"/>
        <v>0</v>
      </c>
      <c r="I132" s="269">
        <f t="shared" si="82"/>
        <v>0</v>
      </c>
      <c r="J132" s="269">
        <f t="shared" si="82"/>
        <v>0</v>
      </c>
      <c r="K132" s="269">
        <f t="shared" si="82"/>
        <v>0</v>
      </c>
      <c r="L132" s="269">
        <f t="shared" si="82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82"/>
        <v>0</v>
      </c>
      <c r="I133" s="269">
        <f t="shared" si="82"/>
        <v>0</v>
      </c>
      <c r="J133" s="269">
        <f t="shared" si="82"/>
        <v>0</v>
      </c>
      <c r="K133" s="269">
        <f t="shared" si="82"/>
        <v>0</v>
      </c>
      <c r="L133" s="269">
        <f t="shared" si="82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82"/>
        <v>0</v>
      </c>
      <c r="I134" s="269">
        <f t="shared" si="82"/>
        <v>0</v>
      </c>
      <c r="J134" s="269">
        <f t="shared" si="82"/>
        <v>0</v>
      </c>
      <c r="K134" s="269">
        <f t="shared" si="82"/>
        <v>0</v>
      </c>
      <c r="L134" s="269">
        <f t="shared" si="82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82"/>
        <v>0</v>
      </c>
      <c r="I135" s="269">
        <f t="shared" si="82"/>
        <v>0</v>
      </c>
      <c r="J135" s="269">
        <f t="shared" si="82"/>
        <v>0</v>
      </c>
      <c r="K135" s="269">
        <f t="shared" si="82"/>
        <v>0</v>
      </c>
      <c r="L135" s="269">
        <f t="shared" si="82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" si="83">SUM(G131:G135)</f>
        <v>0</v>
      </c>
      <c r="H136" s="591">
        <f t="shared" ref="H136:I136" si="84">SUM(H131:H135)</f>
        <v>0</v>
      </c>
      <c r="I136" s="591">
        <f t="shared" si="84"/>
        <v>0</v>
      </c>
      <c r="J136" s="591">
        <f t="shared" ref="J136:K136" si="85">SUM(J131:J135)</f>
        <v>0</v>
      </c>
      <c r="K136" s="591">
        <f t="shared" si="85"/>
        <v>0</v>
      </c>
      <c r="L136" s="591">
        <f t="shared" ref="L136" si="86">SUM(L131:L135)</f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" si="87">G129-G136</f>
        <v>0</v>
      </c>
      <c r="H138" s="588">
        <f t="shared" ref="H138:I138" si="88">H129-H136</f>
        <v>0</v>
      </c>
      <c r="I138" s="588">
        <f t="shared" si="88"/>
        <v>0</v>
      </c>
      <c r="J138" s="588">
        <f t="shared" ref="J138:K138" si="89">J129-J136</f>
        <v>0</v>
      </c>
      <c r="K138" s="588">
        <f t="shared" si="89"/>
        <v>0</v>
      </c>
      <c r="L138" s="588">
        <f t="shared" ref="L138" si="90">L129-L136</f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91">G102+G109+G114+G121-G138</f>
        <v>0</v>
      </c>
      <c r="H140" s="592">
        <f t="shared" si="91"/>
        <v>0</v>
      </c>
      <c r="I140" s="592">
        <f t="shared" si="91"/>
        <v>0</v>
      </c>
      <c r="J140" s="592">
        <f t="shared" si="91"/>
        <v>0</v>
      </c>
      <c r="K140" s="592">
        <f t="shared" si="91"/>
        <v>0</v>
      </c>
      <c r="L140" s="592">
        <f t="shared" ref="L140" si="92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93">7/12*(G140-G114)+5/12*(H140-H114)+H114</f>
        <v>0</v>
      </c>
      <c r="I141" s="616">
        <f t="shared" si="93"/>
        <v>0</v>
      </c>
      <c r="J141" s="616">
        <f t="shared" si="93"/>
        <v>0</v>
      </c>
      <c r="K141" s="616">
        <f t="shared" si="93"/>
        <v>0</v>
      </c>
      <c r="L141" s="616">
        <f t="shared" si="93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94">G146</f>
        <v>0</v>
      </c>
      <c r="I146" s="269">
        <f t="shared" si="94"/>
        <v>0</v>
      </c>
      <c r="J146" s="269">
        <f t="shared" si="94"/>
        <v>0</v>
      </c>
      <c r="K146" s="269">
        <f t="shared" si="94"/>
        <v>0</v>
      </c>
      <c r="L146" s="269">
        <f t="shared" si="94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95">G147</f>
        <v>0</v>
      </c>
      <c r="I147" s="269">
        <f t="shared" si="95"/>
        <v>0</v>
      </c>
      <c r="J147" s="269">
        <f t="shared" si="95"/>
        <v>0</v>
      </c>
      <c r="K147" s="269">
        <f t="shared" si="95"/>
        <v>0</v>
      </c>
      <c r="L147" s="269">
        <f t="shared" si="95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95"/>
        <v>0</v>
      </c>
      <c r="I148" s="269">
        <f t="shared" si="95"/>
        <v>0</v>
      </c>
      <c r="J148" s="269">
        <f t="shared" si="95"/>
        <v>0</v>
      </c>
      <c r="K148" s="269">
        <f t="shared" si="95"/>
        <v>0</v>
      </c>
      <c r="L148" s="269">
        <f t="shared" si="95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94"/>
        <v>0</v>
      </c>
      <c r="I149" s="269">
        <f t="shared" si="94"/>
        <v>0</v>
      </c>
      <c r="J149" s="269">
        <f t="shared" si="94"/>
        <v>0</v>
      </c>
      <c r="K149" s="269">
        <f t="shared" si="94"/>
        <v>0</v>
      </c>
      <c r="L149" s="269">
        <f t="shared" si="94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94"/>
        <v>0</v>
      </c>
      <c r="I150" s="269">
        <f t="shared" si="94"/>
        <v>0</v>
      </c>
      <c r="J150" s="269">
        <f t="shared" si="94"/>
        <v>0</v>
      </c>
      <c r="K150" s="269">
        <f t="shared" si="94"/>
        <v>0</v>
      </c>
      <c r="L150" s="269">
        <f t="shared" si="94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6">SUM(G146:G150)</f>
        <v>0</v>
      </c>
      <c r="H152" s="593">
        <f t="shared" ref="H152:I152" si="97">SUM(H146:H150)</f>
        <v>0</v>
      </c>
      <c r="I152" s="593">
        <f t="shared" si="97"/>
        <v>0</v>
      </c>
      <c r="J152" s="593">
        <f t="shared" ref="J152:K152" si="98">SUM(J146:J150)</f>
        <v>0</v>
      </c>
      <c r="K152" s="593">
        <f t="shared" si="98"/>
        <v>0</v>
      </c>
      <c r="L152" s="593">
        <f t="shared" ref="L152" si="99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100">7/12*G152+5/12*H152</f>
        <v>0</v>
      </c>
      <c r="I153" s="616">
        <f t="shared" si="100"/>
        <v>0</v>
      </c>
      <c r="J153" s="616">
        <f t="shared" si="100"/>
        <v>0</v>
      </c>
      <c r="K153" s="616">
        <f t="shared" si="100"/>
        <v>0</v>
      </c>
      <c r="L153" s="616">
        <f t="shared" si="100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101">G158</f>
        <v>0</v>
      </c>
      <c r="I158" s="269">
        <f t="shared" si="101"/>
        <v>0</v>
      </c>
      <c r="J158" s="269">
        <f t="shared" si="101"/>
        <v>0</v>
      </c>
      <c r="K158" s="269">
        <f t="shared" si="101"/>
        <v>0</v>
      </c>
      <c r="L158" s="269">
        <f t="shared" si="101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102">G159</f>
        <v>0</v>
      </c>
      <c r="I159" s="269">
        <f t="shared" si="102"/>
        <v>0</v>
      </c>
      <c r="J159" s="269">
        <f t="shared" si="102"/>
        <v>0</v>
      </c>
      <c r="K159" s="269">
        <f t="shared" si="102"/>
        <v>0</v>
      </c>
      <c r="L159" s="269">
        <f t="shared" si="102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102"/>
        <v>0</v>
      </c>
      <c r="I160" s="269">
        <f t="shared" si="102"/>
        <v>0</v>
      </c>
      <c r="J160" s="269">
        <f t="shared" si="102"/>
        <v>0</v>
      </c>
      <c r="K160" s="269">
        <f t="shared" si="102"/>
        <v>0</v>
      </c>
      <c r="L160" s="269">
        <f t="shared" si="102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101"/>
        <v>0</v>
      </c>
      <c r="I161" s="269">
        <f t="shared" si="101"/>
        <v>0</v>
      </c>
      <c r="J161" s="269">
        <f t="shared" si="101"/>
        <v>0</v>
      </c>
      <c r="K161" s="269">
        <f t="shared" si="101"/>
        <v>0</v>
      </c>
      <c r="L161" s="269">
        <f t="shared" si="101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101"/>
        <v>0</v>
      </c>
      <c r="I162" s="269">
        <f t="shared" si="101"/>
        <v>0</v>
      </c>
      <c r="J162" s="269">
        <f t="shared" si="101"/>
        <v>0</v>
      </c>
      <c r="K162" s="269">
        <f t="shared" si="101"/>
        <v>0</v>
      </c>
      <c r="L162" s="269">
        <f t="shared" si="101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103">SUM(G158:G162)</f>
        <v>0</v>
      </c>
      <c r="H164" s="593">
        <f t="shared" ref="H164:I164" si="104">SUM(H158:H162)</f>
        <v>0</v>
      </c>
      <c r="I164" s="593">
        <f t="shared" si="104"/>
        <v>0</v>
      </c>
      <c r="J164" s="593">
        <f t="shared" ref="J164:K164" si="105">SUM(J158:J162)</f>
        <v>0</v>
      </c>
      <c r="K164" s="593">
        <f t="shared" si="105"/>
        <v>0</v>
      </c>
      <c r="L164" s="593">
        <f t="shared" ref="L164" si="106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7">7/12*G164+5/12*H164</f>
        <v>0</v>
      </c>
      <c r="I165" s="616">
        <f t="shared" si="107"/>
        <v>0</v>
      </c>
      <c r="J165" s="616">
        <f t="shared" si="107"/>
        <v>0</v>
      </c>
      <c r="K165" s="616">
        <f t="shared" si="107"/>
        <v>0</v>
      </c>
      <c r="L165" s="616">
        <f t="shared" si="107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8">G86</f>
        <v>2014/15</v>
      </c>
      <c r="H170" s="664" t="str">
        <f t="shared" si="108"/>
        <v>2015/16</v>
      </c>
      <c r="I170" s="664" t="str">
        <f t="shared" si="108"/>
        <v>2016/17</v>
      </c>
      <c r="J170" s="664" t="str">
        <f t="shared" si="108"/>
        <v>2017/18</v>
      </c>
      <c r="K170" s="664" t="str">
        <f t="shared" si="108"/>
        <v>2018/19</v>
      </c>
      <c r="L170" s="664" t="str">
        <f t="shared" ref="L170" si="109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10">G9</f>
        <v>2014</v>
      </c>
      <c r="H171" s="664">
        <f t="shared" si="110"/>
        <v>2015</v>
      </c>
      <c r="I171" s="664">
        <f t="shared" si="110"/>
        <v>2016</v>
      </c>
      <c r="J171" s="664">
        <f t="shared" si="110"/>
        <v>2017</v>
      </c>
      <c r="K171" s="664">
        <f t="shared" si="110"/>
        <v>2018</v>
      </c>
      <c r="L171" s="664">
        <f t="shared" ref="L171" si="111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12">G177</f>
        <v>0</v>
      </c>
      <c r="I177" s="269">
        <f t="shared" si="112"/>
        <v>0</v>
      </c>
      <c r="J177" s="269">
        <f t="shared" si="112"/>
        <v>0</v>
      </c>
      <c r="K177" s="269">
        <f t="shared" si="112"/>
        <v>0</v>
      </c>
      <c r="L177" s="269">
        <f t="shared" si="112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12"/>
        <v>0</v>
      </c>
      <c r="I178" s="269">
        <f t="shared" si="112"/>
        <v>0</v>
      </c>
      <c r="J178" s="269">
        <f t="shared" si="112"/>
        <v>0</v>
      </c>
      <c r="K178" s="269">
        <f t="shared" si="112"/>
        <v>0</v>
      </c>
      <c r="L178" s="269">
        <f t="shared" si="112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12"/>
        <v>0</v>
      </c>
      <c r="I179" s="269">
        <f t="shared" si="112"/>
        <v>0</v>
      </c>
      <c r="J179" s="269">
        <f t="shared" si="112"/>
        <v>0</v>
      </c>
      <c r="K179" s="269">
        <f t="shared" si="112"/>
        <v>0</v>
      </c>
      <c r="L179" s="269">
        <f t="shared" si="112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13">SUM(G177:G179)</f>
        <v>0</v>
      </c>
      <c r="H180" s="594">
        <f t="shared" ref="H180:I180" si="114">SUM(H177:H179)</f>
        <v>0</v>
      </c>
      <c r="I180" s="594">
        <f t="shared" si="114"/>
        <v>0</v>
      </c>
      <c r="J180" s="594">
        <f t="shared" ref="J180:K180" si="115">SUM(J177:J179)</f>
        <v>0</v>
      </c>
      <c r="K180" s="594">
        <f t="shared" si="115"/>
        <v>0</v>
      </c>
      <c r="L180" s="594">
        <f t="shared" ref="L180" si="116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7">G182</f>
        <v>0</v>
      </c>
      <c r="I182" s="269">
        <f t="shared" si="117"/>
        <v>0</v>
      </c>
      <c r="J182" s="269">
        <f t="shared" si="117"/>
        <v>0</v>
      </c>
      <c r="K182" s="269">
        <f t="shared" si="117"/>
        <v>0</v>
      </c>
      <c r="L182" s="269">
        <f t="shared" si="117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7"/>
        <v>0</v>
      </c>
      <c r="I183" s="269">
        <f t="shared" si="117"/>
        <v>0</v>
      </c>
      <c r="J183" s="269">
        <f t="shared" si="117"/>
        <v>0</v>
      </c>
      <c r="K183" s="269">
        <f t="shared" si="117"/>
        <v>0</v>
      </c>
      <c r="L183" s="269">
        <f t="shared" si="117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7"/>
        <v>0</v>
      </c>
      <c r="I184" s="269">
        <f t="shared" si="117"/>
        <v>0</v>
      </c>
      <c r="J184" s="269">
        <f t="shared" si="117"/>
        <v>0</v>
      </c>
      <c r="K184" s="269">
        <f t="shared" si="117"/>
        <v>0</v>
      </c>
      <c r="L184" s="269">
        <f t="shared" si="117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7"/>
        <v>0</v>
      </c>
      <c r="I185" s="269">
        <f t="shared" si="117"/>
        <v>0</v>
      </c>
      <c r="J185" s="269">
        <f t="shared" si="117"/>
        <v>0</v>
      </c>
      <c r="K185" s="269">
        <f t="shared" si="117"/>
        <v>0</v>
      </c>
      <c r="L185" s="269">
        <f t="shared" si="117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7"/>
        <v>0</v>
      </c>
      <c r="I186" s="269">
        <f t="shared" si="117"/>
        <v>0</v>
      </c>
      <c r="J186" s="269">
        <f t="shared" si="117"/>
        <v>0</v>
      </c>
      <c r="K186" s="269">
        <f t="shared" si="117"/>
        <v>0</v>
      </c>
      <c r="L186" s="269">
        <f t="shared" si="117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8">SUM(G182:G186)</f>
        <v>0</v>
      </c>
      <c r="H187" s="594">
        <f t="shared" ref="H187:I187" si="119">SUM(H182:H186)</f>
        <v>0</v>
      </c>
      <c r="I187" s="594">
        <f t="shared" si="119"/>
        <v>0</v>
      </c>
      <c r="J187" s="594">
        <f t="shared" ref="J187:K187" si="120">SUM(J182:J186)</f>
        <v>0</v>
      </c>
      <c r="K187" s="594">
        <f t="shared" si="120"/>
        <v>0</v>
      </c>
      <c r="L187" s="594">
        <f t="shared" ref="L187" si="121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" si="122">G180+G187</f>
        <v>0</v>
      </c>
      <c r="H189" s="593">
        <f t="shared" ref="H189:I189" si="123">H180+H187</f>
        <v>0</v>
      </c>
      <c r="I189" s="593">
        <f t="shared" si="123"/>
        <v>0</v>
      </c>
      <c r="J189" s="593">
        <f t="shared" ref="J189:K189" si="124">J180+J187</f>
        <v>0</v>
      </c>
      <c r="K189" s="593">
        <f t="shared" si="124"/>
        <v>0</v>
      </c>
      <c r="L189" s="593">
        <f t="shared" ref="L189" si="125">L180+L187</f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26">7/12*G189+5/12*H189</f>
        <v>0</v>
      </c>
      <c r="I190" s="353">
        <f t="shared" ref="I190" si="127">7/12*H189+5/12*I189</f>
        <v>0</v>
      </c>
      <c r="J190" s="353">
        <f t="shared" ref="J190:L190" si="128">7/12*I189+5/12*J189</f>
        <v>0</v>
      </c>
      <c r="K190" s="353">
        <f t="shared" si="128"/>
        <v>0</v>
      </c>
      <c r="L190" s="353">
        <f t="shared" si="128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9">G195</f>
        <v>0</v>
      </c>
      <c r="I195" s="269">
        <f t="shared" si="129"/>
        <v>0</v>
      </c>
      <c r="J195" s="269">
        <f t="shared" si="129"/>
        <v>0</v>
      </c>
      <c r="K195" s="269">
        <f t="shared" si="129"/>
        <v>0</v>
      </c>
      <c r="L195" s="269">
        <f t="shared" si="129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9"/>
        <v>0</v>
      </c>
      <c r="I196" s="269">
        <f t="shared" si="129"/>
        <v>0</v>
      </c>
      <c r="J196" s="269">
        <f t="shared" si="129"/>
        <v>0</v>
      </c>
      <c r="K196" s="269">
        <f t="shared" si="129"/>
        <v>0</v>
      </c>
      <c r="L196" s="269">
        <f t="shared" si="129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9"/>
        <v>0</v>
      </c>
      <c r="I197" s="269">
        <f t="shared" si="129"/>
        <v>0</v>
      </c>
      <c r="J197" s="269">
        <f t="shared" si="129"/>
        <v>0</v>
      </c>
      <c r="K197" s="269">
        <f t="shared" si="129"/>
        <v>0</v>
      </c>
      <c r="L197" s="269">
        <f t="shared" si="129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9"/>
        <v>0</v>
      </c>
      <c r="I198" s="269">
        <f t="shared" si="129"/>
        <v>0</v>
      </c>
      <c r="J198" s="269">
        <f t="shared" si="129"/>
        <v>0</v>
      </c>
      <c r="K198" s="269">
        <f t="shared" si="129"/>
        <v>0</v>
      </c>
      <c r="L198" s="269">
        <f t="shared" si="129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30">SUM(G195:G198)</f>
        <v>0</v>
      </c>
      <c r="H200" s="595">
        <f t="shared" ref="H200:I200" si="131">SUM(H195:H198)</f>
        <v>0</v>
      </c>
      <c r="I200" s="595">
        <f t="shared" si="131"/>
        <v>0</v>
      </c>
      <c r="J200" s="595">
        <f t="shared" ref="J200:K200" si="132">SUM(J195:J198)</f>
        <v>0</v>
      </c>
      <c r="K200" s="595">
        <f t="shared" si="132"/>
        <v>0</v>
      </c>
      <c r="L200" s="595">
        <f t="shared" ref="L200" si="133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34">G206</f>
        <v>0</v>
      </c>
      <c r="I206" s="269">
        <f t="shared" si="134"/>
        <v>0</v>
      </c>
      <c r="J206" s="269">
        <f t="shared" si="134"/>
        <v>0</v>
      </c>
      <c r="K206" s="269">
        <f t="shared" si="134"/>
        <v>0</v>
      </c>
      <c r="L206" s="269">
        <f t="shared" si="134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34"/>
        <v>0</v>
      </c>
      <c r="I207" s="269">
        <f t="shared" si="134"/>
        <v>0</v>
      </c>
      <c r="J207" s="269">
        <f t="shared" si="134"/>
        <v>0</v>
      </c>
      <c r="K207" s="269">
        <f t="shared" si="134"/>
        <v>0</v>
      </c>
      <c r="L207" s="269">
        <f t="shared" si="134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ref="H208:L210" si="135">G208</f>
        <v>0</v>
      </c>
      <c r="I208" s="269">
        <f t="shared" si="135"/>
        <v>0</v>
      </c>
      <c r="J208" s="269">
        <f t="shared" si="135"/>
        <v>0</v>
      </c>
      <c r="K208" s="269">
        <f t="shared" si="135"/>
        <v>0</v>
      </c>
      <c r="L208" s="269">
        <f t="shared" si="135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35"/>
        <v>0</v>
      </c>
      <c r="I209" s="269">
        <f t="shared" si="135"/>
        <v>0</v>
      </c>
      <c r="J209" s="269">
        <f t="shared" si="135"/>
        <v>0</v>
      </c>
      <c r="K209" s="269">
        <f t="shared" si="135"/>
        <v>0</v>
      </c>
      <c r="L209" s="269">
        <f t="shared" si="135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35"/>
        <v>0</v>
      </c>
      <c r="I210" s="269">
        <f t="shared" si="135"/>
        <v>0</v>
      </c>
      <c r="J210" s="269">
        <f t="shared" si="135"/>
        <v>0</v>
      </c>
      <c r="K210" s="269">
        <f t="shared" si="135"/>
        <v>0</v>
      </c>
      <c r="L210" s="269">
        <f t="shared" si="135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ref="H211:L212" si="136">G211</f>
        <v>0</v>
      </c>
      <c r="I211" s="269">
        <f t="shared" si="136"/>
        <v>0</v>
      </c>
      <c r="J211" s="269">
        <f t="shared" si="136"/>
        <v>0</v>
      </c>
      <c r="K211" s="269">
        <f t="shared" si="136"/>
        <v>0</v>
      </c>
      <c r="L211" s="269">
        <f t="shared" si="136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36"/>
        <v>0</v>
      </c>
      <c r="I212" s="269">
        <f t="shared" si="136"/>
        <v>0</v>
      </c>
      <c r="J212" s="269">
        <f t="shared" si="136"/>
        <v>0</v>
      </c>
      <c r="K212" s="269">
        <f t="shared" si="136"/>
        <v>0</v>
      </c>
      <c r="L212" s="269">
        <f t="shared" si="136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34"/>
        <v>0</v>
      </c>
      <c r="I213" s="269">
        <f t="shared" si="134"/>
        <v>0</v>
      </c>
      <c r="J213" s="269">
        <f t="shared" si="134"/>
        <v>0</v>
      </c>
      <c r="K213" s="269">
        <f t="shared" si="134"/>
        <v>0</v>
      </c>
      <c r="L213" s="269">
        <f t="shared" si="134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34"/>
        <v>0</v>
      </c>
      <c r="I214" s="269">
        <f t="shared" si="134"/>
        <v>0</v>
      </c>
      <c r="J214" s="269">
        <f t="shared" si="134"/>
        <v>0</v>
      </c>
      <c r="K214" s="269">
        <f t="shared" si="134"/>
        <v>0</v>
      </c>
      <c r="L214" s="269">
        <f t="shared" si="134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34"/>
        <v>0</v>
      </c>
      <c r="I215" s="269">
        <f t="shared" si="134"/>
        <v>0</v>
      </c>
      <c r="J215" s="269">
        <f t="shared" si="134"/>
        <v>0</v>
      </c>
      <c r="K215" s="269">
        <f t="shared" si="134"/>
        <v>0</v>
      </c>
      <c r="L215" s="269">
        <f t="shared" si="134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" si="137">SUM(G206:G215)</f>
        <v>0</v>
      </c>
      <c r="H217" s="595">
        <f t="shared" ref="H217:I217" si="138">SUM(H206:H215)</f>
        <v>0</v>
      </c>
      <c r="I217" s="595">
        <f t="shared" si="138"/>
        <v>0</v>
      </c>
      <c r="J217" s="595">
        <f t="shared" ref="J217:K217" si="139">SUM(J206:J215)</f>
        <v>0</v>
      </c>
      <c r="K217" s="595">
        <f t="shared" si="139"/>
        <v>0</v>
      </c>
      <c r="L217" s="595">
        <f t="shared" ref="L217" si="140">SUM(L206:L215)</f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41">G223</f>
        <v>0</v>
      </c>
      <c r="I223" s="269">
        <f t="shared" si="141"/>
        <v>0</v>
      </c>
      <c r="J223" s="269">
        <f t="shared" si="141"/>
        <v>0</v>
      </c>
      <c r="K223" s="269">
        <f t="shared" si="141"/>
        <v>0</v>
      </c>
      <c r="L223" s="269">
        <f t="shared" si="14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ref="H224:L225" si="142">G224</f>
        <v>0</v>
      </c>
      <c r="I224" s="269">
        <f t="shared" si="142"/>
        <v>0</v>
      </c>
      <c r="J224" s="269">
        <f t="shared" si="142"/>
        <v>0</v>
      </c>
      <c r="K224" s="269">
        <f t="shared" si="142"/>
        <v>0</v>
      </c>
      <c r="L224" s="269">
        <f t="shared" si="142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42"/>
        <v>0</v>
      </c>
      <c r="I225" s="269">
        <f t="shared" si="142"/>
        <v>0</v>
      </c>
      <c r="J225" s="269">
        <f t="shared" si="142"/>
        <v>0</v>
      </c>
      <c r="K225" s="269">
        <f t="shared" si="142"/>
        <v>0</v>
      </c>
      <c r="L225" s="269">
        <f t="shared" si="142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41"/>
        <v>0</v>
      </c>
      <c r="I226" s="269">
        <f t="shared" si="141"/>
        <v>0</v>
      </c>
      <c r="J226" s="269">
        <f t="shared" si="141"/>
        <v>0</v>
      </c>
      <c r="K226" s="269">
        <f t="shared" si="141"/>
        <v>0</v>
      </c>
      <c r="L226" s="269">
        <f t="shared" si="14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41"/>
        <v>0</v>
      </c>
      <c r="I227" s="269">
        <f t="shared" si="141"/>
        <v>0</v>
      </c>
      <c r="J227" s="269">
        <f t="shared" si="141"/>
        <v>0</v>
      </c>
      <c r="K227" s="269">
        <f t="shared" si="141"/>
        <v>0</v>
      </c>
      <c r="L227" s="269">
        <f t="shared" si="14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41"/>
        <v>0</v>
      </c>
      <c r="I228" s="269">
        <f t="shared" si="141"/>
        <v>0</v>
      </c>
      <c r="J228" s="269">
        <f t="shared" si="141"/>
        <v>0</v>
      </c>
      <c r="K228" s="269">
        <f t="shared" si="141"/>
        <v>0</v>
      </c>
      <c r="L228" s="269">
        <f t="shared" si="14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" si="143">SUM(G223:G228)</f>
        <v>0</v>
      </c>
      <c r="H230" s="595">
        <f t="shared" ref="H230:I230" si="144">SUM(H223:H228)</f>
        <v>0</v>
      </c>
      <c r="I230" s="595">
        <f t="shared" si="144"/>
        <v>0</v>
      </c>
      <c r="J230" s="595">
        <f t="shared" ref="J230:K230" si="145">SUM(J223:J228)</f>
        <v>0</v>
      </c>
      <c r="K230" s="595">
        <f t="shared" si="145"/>
        <v>0</v>
      </c>
      <c r="L230" s="595">
        <f t="shared" ref="L230" si="146">SUM(L223:L228)</f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" si="147">G200+G217+G230</f>
        <v>0</v>
      </c>
      <c r="H234" s="593">
        <f t="shared" ref="H234:I234" si="148">H200+H217+H230</f>
        <v>0</v>
      </c>
      <c r="I234" s="593">
        <f t="shared" si="148"/>
        <v>0</v>
      </c>
      <c r="J234" s="593">
        <f t="shared" ref="J234:K234" si="149">J200+J217+J230</f>
        <v>0</v>
      </c>
      <c r="K234" s="593">
        <f t="shared" si="149"/>
        <v>0</v>
      </c>
      <c r="L234" s="593">
        <f t="shared" ref="L234" si="150">L200+L217+L230</f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51">G9</f>
        <v>2014</v>
      </c>
      <c r="H243" s="664">
        <f t="shared" si="151"/>
        <v>2015</v>
      </c>
      <c r="I243" s="664">
        <f t="shared" si="151"/>
        <v>2016</v>
      </c>
      <c r="J243" s="664">
        <f t="shared" si="151"/>
        <v>2017</v>
      </c>
      <c r="K243" s="664">
        <f t="shared" si="151"/>
        <v>2018</v>
      </c>
      <c r="L243" s="664">
        <f t="shared" ref="L243" si="152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53">H141</f>
        <v>0</v>
      </c>
      <c r="I249" s="519">
        <f t="shared" ref="I249:J249" si="154">I141</f>
        <v>0</v>
      </c>
      <c r="J249" s="519">
        <f t="shared" si="154"/>
        <v>0</v>
      </c>
      <c r="K249" s="519">
        <f t="shared" ref="K249:L249" si="155">K141</f>
        <v>0</v>
      </c>
      <c r="L249" s="519">
        <f t="shared" si="155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56">H153</f>
        <v>0</v>
      </c>
      <c r="I250" s="601">
        <f t="shared" ref="I250:J250" si="157">I153</f>
        <v>0</v>
      </c>
      <c r="J250" s="601">
        <f t="shared" si="157"/>
        <v>0</v>
      </c>
      <c r="K250" s="601">
        <f t="shared" ref="K250:L250" si="158">K153</f>
        <v>0</v>
      </c>
      <c r="L250" s="601">
        <f t="shared" si="158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59">H165</f>
        <v>0</v>
      </c>
      <c r="I251" s="601">
        <f t="shared" ref="I251:J251" si="160">I165</f>
        <v>0</v>
      </c>
      <c r="J251" s="601">
        <f t="shared" si="160"/>
        <v>0</v>
      </c>
      <c r="K251" s="601">
        <f t="shared" ref="K251:L251" si="161">K165</f>
        <v>0</v>
      </c>
      <c r="L251" s="601">
        <f t="shared" si="161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" si="162">SUM(G249:G251)</f>
        <v>0</v>
      </c>
      <c r="H252" s="523">
        <f t="shared" ref="H252:I252" si="163">SUM(H249:H251)</f>
        <v>0</v>
      </c>
      <c r="I252" s="523">
        <f t="shared" si="163"/>
        <v>0</v>
      </c>
      <c r="J252" s="523">
        <f t="shared" ref="J252:K252" si="164">SUM(J249:J251)</f>
        <v>0</v>
      </c>
      <c r="K252" s="523">
        <f t="shared" si="164"/>
        <v>0</v>
      </c>
      <c r="L252" s="523">
        <f t="shared" ref="L252" si="165">SUM(L249:L251)</f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66">H190</f>
        <v>0</v>
      </c>
      <c r="I254" s="519">
        <f t="shared" si="166"/>
        <v>0</v>
      </c>
      <c r="J254" s="519">
        <f t="shared" si="166"/>
        <v>0</v>
      </c>
      <c r="K254" s="519">
        <f t="shared" ref="K254:L254" si="167">K190</f>
        <v>0</v>
      </c>
      <c r="L254" s="519">
        <f t="shared" si="167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:I255" si="168">H200</f>
        <v>0</v>
      </c>
      <c r="I255" s="519">
        <f t="shared" si="168"/>
        <v>0</v>
      </c>
      <c r="J255" s="519">
        <f t="shared" ref="J255:K255" si="169">J200</f>
        <v>0</v>
      </c>
      <c r="K255" s="519">
        <f t="shared" si="169"/>
        <v>0</v>
      </c>
      <c r="L255" s="519">
        <f t="shared" ref="L255" si="170">L200</f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:I256" si="171">H217</f>
        <v>0</v>
      </c>
      <c r="I256" s="519">
        <f t="shared" si="171"/>
        <v>0</v>
      </c>
      <c r="J256" s="519">
        <f t="shared" ref="J256:K256" si="172">J217</f>
        <v>0</v>
      </c>
      <c r="K256" s="519">
        <f t="shared" si="172"/>
        <v>0</v>
      </c>
      <c r="L256" s="519">
        <f t="shared" ref="L256" si="173">L217</f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:I257" si="174">H230</f>
        <v>0</v>
      </c>
      <c r="I257" s="519">
        <f t="shared" si="174"/>
        <v>0</v>
      </c>
      <c r="J257" s="519">
        <f t="shared" ref="J257:K257" si="175">J230</f>
        <v>0</v>
      </c>
      <c r="K257" s="519">
        <f t="shared" si="175"/>
        <v>0</v>
      </c>
      <c r="L257" s="519">
        <f t="shared" ref="L257" si="176">L230</f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" si="177">SUM(G254:G257)</f>
        <v>0</v>
      </c>
      <c r="H258" s="523">
        <f t="shared" ref="H258:I258" si="178">SUM(H254:H257)</f>
        <v>0</v>
      </c>
      <c r="I258" s="523">
        <f t="shared" si="178"/>
        <v>0</v>
      </c>
      <c r="J258" s="523">
        <f t="shared" ref="J258:K258" si="179">SUM(J254:J257)</f>
        <v>0</v>
      </c>
      <c r="K258" s="523">
        <f t="shared" si="179"/>
        <v>0</v>
      </c>
      <c r="L258" s="523">
        <f t="shared" ref="L258" si="180">SUM(L254:L257)</f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" si="181">G252-G258</f>
        <v>0</v>
      </c>
      <c r="H260" s="523">
        <f t="shared" ref="H260:I260" si="182">H252-H258</f>
        <v>0</v>
      </c>
      <c r="I260" s="523">
        <f t="shared" si="182"/>
        <v>0</v>
      </c>
      <c r="J260" s="523">
        <f t="shared" ref="J260:K260" si="183">J252-J258</f>
        <v>0</v>
      </c>
      <c r="K260" s="523">
        <f t="shared" si="183"/>
        <v>0</v>
      </c>
      <c r="L260" s="523">
        <f t="shared" ref="L260" si="184">L252-L258</f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85">G266</f>
        <v>0</v>
      </c>
      <c r="I266" s="409">
        <f t="shared" si="185"/>
        <v>0</v>
      </c>
      <c r="J266" s="409">
        <f t="shared" si="185"/>
        <v>0</v>
      </c>
      <c r="K266" s="409">
        <f t="shared" si="185"/>
        <v>0</v>
      </c>
      <c r="L266" s="409">
        <f t="shared" si="185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85"/>
        <v>0</v>
      </c>
      <c r="I267" s="409">
        <f t="shared" si="185"/>
        <v>0</v>
      </c>
      <c r="J267" s="409">
        <f t="shared" si="185"/>
        <v>0</v>
      </c>
      <c r="K267" s="409">
        <f t="shared" si="185"/>
        <v>0</v>
      </c>
      <c r="L267" s="409">
        <f t="shared" si="185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86">G266-G267</f>
        <v>0</v>
      </c>
      <c r="H269" s="523">
        <f t="shared" si="186"/>
        <v>0</v>
      </c>
      <c r="I269" s="523">
        <f t="shared" si="186"/>
        <v>0</v>
      </c>
      <c r="J269" s="523">
        <f t="shared" si="186"/>
        <v>0</v>
      </c>
      <c r="K269" s="523">
        <f t="shared" si="186"/>
        <v>0</v>
      </c>
      <c r="L269" s="523">
        <f t="shared" ref="L269" si="187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88">G260+G269</f>
        <v>0</v>
      </c>
      <c r="H273" s="523">
        <f t="shared" si="188"/>
        <v>0</v>
      </c>
      <c r="I273" s="523">
        <f t="shared" si="188"/>
        <v>0</v>
      </c>
      <c r="J273" s="523">
        <f t="shared" si="188"/>
        <v>0</v>
      </c>
      <c r="K273" s="523">
        <f t="shared" si="188"/>
        <v>0</v>
      </c>
      <c r="L273" s="523">
        <f t="shared" ref="L273" si="189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90">G273/(G252+G266)</f>
        <v>#DIV/0!</v>
      </c>
      <c r="H274" s="662" t="e">
        <f t="shared" si="190"/>
        <v>#DIV/0!</v>
      </c>
      <c r="I274" s="662" t="e">
        <f t="shared" si="190"/>
        <v>#DIV/0!</v>
      </c>
      <c r="J274" s="662" t="e">
        <f t="shared" si="190"/>
        <v>#DIV/0!</v>
      </c>
      <c r="K274" s="662" t="e">
        <f t="shared" si="190"/>
        <v>#DIV/0!</v>
      </c>
      <c r="L274" s="662" t="e">
        <f t="shared" ref="L274" si="191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183:E183"/>
    <mergeCell ref="D184:E184"/>
    <mergeCell ref="D185:E185"/>
    <mergeCell ref="D186:E186"/>
    <mergeCell ref="D146:E146"/>
    <mergeCell ref="D149:E149"/>
    <mergeCell ref="D150:E150"/>
    <mergeCell ref="D158:E158"/>
    <mergeCell ref="D161:E161"/>
    <mergeCell ref="D162:E162"/>
    <mergeCell ref="D182:E182"/>
    <mergeCell ref="D196:E196"/>
    <mergeCell ref="D195:E195"/>
    <mergeCell ref="D215:E215"/>
    <mergeCell ref="D197:E197"/>
    <mergeCell ref="D198:E198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133:E133"/>
    <mergeCell ref="D134:E134"/>
    <mergeCell ref="D135:E135"/>
    <mergeCell ref="D124:E124"/>
    <mergeCell ref="D125:E125"/>
    <mergeCell ref="D126:E126"/>
    <mergeCell ref="D127:E127"/>
    <mergeCell ref="D128:E128"/>
    <mergeCell ref="D119:E119"/>
    <mergeCell ref="D120:E120"/>
    <mergeCell ref="D118:E118"/>
    <mergeCell ref="D131:E131"/>
    <mergeCell ref="D132:E132"/>
  </mergeCells>
  <phoneticPr fontId="0" type="noConversion"/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9"/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" si="30">SUM(G47:G48)</f>
        <v>0</v>
      </c>
      <c r="H52" s="517">
        <f t="shared" ref="H52:I52" si="31">SUM(H47:H48)</f>
        <v>0</v>
      </c>
      <c r="I52" s="517">
        <f t="shared" si="31"/>
        <v>0</v>
      </c>
      <c r="J52" s="517">
        <f t="shared" ref="J52:K52" si="32">SUM(J47:J48)</f>
        <v>0</v>
      </c>
      <c r="K52" s="517">
        <f t="shared" si="32"/>
        <v>0</v>
      </c>
      <c r="L52" s="517">
        <f t="shared" ref="L52" si="33">SUM(L47:L48)</f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4">G55</f>
        <v>0</v>
      </c>
      <c r="I55" s="316">
        <f t="shared" si="34"/>
        <v>0</v>
      </c>
      <c r="J55" s="316">
        <f t="shared" si="34"/>
        <v>0</v>
      </c>
      <c r="K55" s="316">
        <f t="shared" si="34"/>
        <v>0</v>
      </c>
      <c r="L55" s="316">
        <f t="shared" si="34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4"/>
        <v>0</v>
      </c>
      <c r="I56" s="316">
        <f t="shared" si="34"/>
        <v>0</v>
      </c>
      <c r="J56" s="316">
        <f t="shared" si="34"/>
        <v>0</v>
      </c>
      <c r="K56" s="316">
        <f t="shared" si="34"/>
        <v>0</v>
      </c>
      <c r="L56" s="316">
        <f t="shared" si="34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5">G55+G56</f>
        <v>0</v>
      </c>
      <c r="H57" s="516">
        <f t="shared" si="35"/>
        <v>0</v>
      </c>
      <c r="I57" s="516">
        <f t="shared" si="35"/>
        <v>0</v>
      </c>
      <c r="J57" s="516">
        <f t="shared" si="35"/>
        <v>0</v>
      </c>
      <c r="K57" s="516">
        <f t="shared" si="35"/>
        <v>0</v>
      </c>
      <c r="L57" s="516">
        <f t="shared" si="35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6">G58</f>
        <v>0</v>
      </c>
      <c r="I58" s="316">
        <f t="shared" si="36"/>
        <v>0</v>
      </c>
      <c r="J58" s="316">
        <f t="shared" si="36"/>
        <v>0</v>
      </c>
      <c r="K58" s="316">
        <f t="shared" si="36"/>
        <v>0</v>
      </c>
      <c r="L58" s="316">
        <f t="shared" si="36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6"/>
        <v>0</v>
      </c>
      <c r="I59" s="316">
        <f t="shared" si="36"/>
        <v>0</v>
      </c>
      <c r="J59" s="316">
        <f t="shared" si="36"/>
        <v>0</v>
      </c>
      <c r="K59" s="316">
        <f t="shared" si="36"/>
        <v>0</v>
      </c>
      <c r="L59" s="316">
        <f t="shared" si="36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7">($E$27*G58)+($E$28*G59)</f>
        <v>0</v>
      </c>
      <c r="H60" s="596">
        <f t="shared" si="37"/>
        <v>0</v>
      </c>
      <c r="I60" s="596">
        <f t="shared" si="37"/>
        <v>0</v>
      </c>
      <c r="J60" s="596">
        <f t="shared" si="37"/>
        <v>0</v>
      </c>
      <c r="K60" s="596">
        <f t="shared" si="37"/>
        <v>0</v>
      </c>
      <c r="L60" s="596">
        <f t="shared" ref="L60" si="38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9">ROUND(IF(G64&lt;(G57*0.8),G64,(0.8*G57)),0)</f>
        <v>0</v>
      </c>
      <c r="H61" s="517">
        <f t="shared" si="39"/>
        <v>0</v>
      </c>
      <c r="I61" s="517">
        <f>ROUND(IF(I64&lt;(I57*0.8),I64,(0.8*I57)),0)</f>
        <v>0</v>
      </c>
      <c r="J61" s="517">
        <f t="shared" si="39"/>
        <v>0</v>
      </c>
      <c r="K61" s="517">
        <f t="shared" si="39"/>
        <v>0</v>
      </c>
      <c r="L61" s="517">
        <f t="shared" ref="L61" si="40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1">+G62</f>
        <v>#REF!</v>
      </c>
      <c r="I62" s="315" t="e">
        <f t="shared" si="41"/>
        <v>#REF!</v>
      </c>
      <c r="J62" s="315" t="e">
        <f t="shared" si="41"/>
        <v>#REF!</v>
      </c>
      <c r="K62" s="315" t="e">
        <f t="shared" si="41"/>
        <v>#REF!</v>
      </c>
      <c r="L62" s="315" t="e">
        <f t="shared" si="41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" si="42">SUM(G58:G59)</f>
        <v>0</v>
      </c>
      <c r="H63" s="517">
        <f t="shared" ref="H63:I63" si="43">SUM(H58:H59)</f>
        <v>0</v>
      </c>
      <c r="I63" s="517">
        <f t="shared" si="43"/>
        <v>0</v>
      </c>
      <c r="J63" s="517">
        <f t="shared" ref="J63:K63" si="44">SUM(J58:J59)</f>
        <v>0</v>
      </c>
      <c r="K63" s="517">
        <f t="shared" si="44"/>
        <v>0</v>
      </c>
      <c r="L63" s="517">
        <f t="shared" ref="L63" si="45">SUM(L58:L59)</f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6">G9</f>
        <v>2014</v>
      </c>
      <c r="H67" s="668">
        <f t="shared" si="46"/>
        <v>2015</v>
      </c>
      <c r="I67" s="668">
        <f t="shared" si="46"/>
        <v>2016</v>
      </c>
      <c r="J67" s="668">
        <f t="shared" si="46"/>
        <v>2017</v>
      </c>
      <c r="K67" s="668">
        <f t="shared" si="46"/>
        <v>2018</v>
      </c>
      <c r="L67" s="668">
        <f t="shared" ref="L67" si="47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8">SUM(G71:G72)</f>
        <v>0</v>
      </c>
      <c r="H70" s="517">
        <f t="shared" si="48"/>
        <v>0</v>
      </c>
      <c r="I70" s="517">
        <f t="shared" si="48"/>
        <v>0</v>
      </c>
      <c r="J70" s="517">
        <f t="shared" si="48"/>
        <v>0</v>
      </c>
      <c r="K70" s="517">
        <f t="shared" si="48"/>
        <v>0</v>
      </c>
      <c r="L70" s="517">
        <f t="shared" ref="L70" si="49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50">LOOKUP(G69,groepenleerlingennu,vloeroppervlaknu)</f>
        <v>375</v>
      </c>
      <c r="H74" s="587">
        <f t="shared" si="50"/>
        <v>375</v>
      </c>
      <c r="I74" s="587">
        <f t="shared" si="50"/>
        <v>375</v>
      </c>
      <c r="J74" s="587">
        <f t="shared" si="50"/>
        <v>375</v>
      </c>
      <c r="K74" s="587">
        <f t="shared" si="50"/>
        <v>375</v>
      </c>
      <c r="L74" s="587">
        <f t="shared" ref="L74" si="51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2">SUM(G76:G77)</f>
        <v>0</v>
      </c>
      <c r="H75" s="517">
        <f t="shared" ref="H75:I75" si="53">SUM(H76:H77)</f>
        <v>0</v>
      </c>
      <c r="I75" s="517">
        <f t="shared" si="53"/>
        <v>0</v>
      </c>
      <c r="J75" s="517">
        <f t="shared" ref="J75:K75" si="54">SUM(J76:J77)</f>
        <v>0</v>
      </c>
      <c r="K75" s="517">
        <f t="shared" si="54"/>
        <v>0</v>
      </c>
      <c r="L75" s="517">
        <f t="shared" ref="L75" si="55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6">LOOKUP(G71,groepenleerlingennu,vloeroppervlaknu)</f>
        <v>0</v>
      </c>
      <c r="H76" s="598">
        <f t="shared" si="56"/>
        <v>0</v>
      </c>
      <c r="I76" s="598">
        <f t="shared" ref="I76:J76" si="57">LOOKUP(I71,groepenleerlingennu,vloeroppervlaknu)</f>
        <v>0</v>
      </c>
      <c r="J76" s="598">
        <f t="shared" si="57"/>
        <v>0</v>
      </c>
      <c r="K76" s="598">
        <f t="shared" ref="K76:L76" si="58">LOOKUP(K71,groepenleerlingennu,vloeroppervlaknu)</f>
        <v>0</v>
      </c>
      <c r="L76" s="598">
        <f t="shared" si="58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6"/>
        <v>0</v>
      </c>
      <c r="H77" s="598">
        <f t="shared" si="56"/>
        <v>0</v>
      </c>
      <c r="I77" s="598">
        <f t="shared" ref="I77:J77" si="59">LOOKUP(I72,groepenleerlingennu,vloeroppervlaknu)</f>
        <v>0</v>
      </c>
      <c r="J77" s="598">
        <f t="shared" si="59"/>
        <v>0</v>
      </c>
      <c r="K77" s="598">
        <f t="shared" ref="K77:L77" si="60">LOOKUP(K72,groepenleerlingennu,vloeroppervlaknu)</f>
        <v>0</v>
      </c>
      <c r="L77" s="598">
        <f t="shared" si="60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61">IF(G71=0,0,1)+IF(G72=0,0,1)</f>
        <v>0</v>
      </c>
      <c r="H79" s="110">
        <f t="shared" si="61"/>
        <v>0</v>
      </c>
      <c r="I79" s="110">
        <f t="shared" si="61"/>
        <v>0</v>
      </c>
      <c r="J79" s="110">
        <f t="shared" si="61"/>
        <v>0</v>
      </c>
      <c r="K79" s="110">
        <f t="shared" si="61"/>
        <v>0</v>
      </c>
      <c r="L79" s="110">
        <f t="shared" ref="L79" si="62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3">G8</f>
        <v>2014/15</v>
      </c>
      <c r="H86" s="664" t="str">
        <f t="shared" si="63"/>
        <v>2015/16</v>
      </c>
      <c r="I86" s="664" t="str">
        <f t="shared" si="63"/>
        <v>2016/17</v>
      </c>
      <c r="J86" s="664" t="str">
        <f t="shared" si="63"/>
        <v>2017/18</v>
      </c>
      <c r="K86" s="664" t="str">
        <f t="shared" si="63"/>
        <v>2018/19</v>
      </c>
      <c r="L86" s="664" t="str">
        <f t="shared" ref="L86" si="64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5">IF(G46=0,0,ROUND(0.75*(SUM(G99:G100)-G97),2))</f>
        <v>0</v>
      </c>
      <c r="H98" s="519">
        <f t="shared" si="65"/>
        <v>0</v>
      </c>
      <c r="I98" s="519">
        <f t="shared" si="65"/>
        <v>0</v>
      </c>
      <c r="J98" s="519">
        <f t="shared" si="65"/>
        <v>0</v>
      </c>
      <c r="K98" s="519">
        <f t="shared" si="65"/>
        <v>0</v>
      </c>
      <c r="L98" s="519">
        <f t="shared" ref="L98" si="66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7">SUM(G104:G108)</f>
        <v>0</v>
      </c>
      <c r="H109" s="588">
        <f t="shared" si="67"/>
        <v>0</v>
      </c>
      <c r="I109" s="588">
        <f t="shared" si="67"/>
        <v>0</v>
      </c>
      <c r="J109" s="588">
        <f t="shared" si="67"/>
        <v>0</v>
      </c>
      <c r="K109" s="588">
        <f t="shared" si="67"/>
        <v>0</v>
      </c>
      <c r="L109" s="588">
        <f t="shared" ref="L109" si="68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" si="69">G111+G112+G113</f>
        <v>0</v>
      </c>
      <c r="H114" s="589">
        <f t="shared" ref="H114:I114" si="70">H111+H112+H113</f>
        <v>0</v>
      </c>
      <c r="I114" s="589">
        <f t="shared" si="70"/>
        <v>0</v>
      </c>
      <c r="J114" s="589">
        <f t="shared" ref="J114:K114" si="71">J111+J112+J113</f>
        <v>0</v>
      </c>
      <c r="K114" s="589">
        <f t="shared" si="71"/>
        <v>0</v>
      </c>
      <c r="L114" s="589">
        <f t="shared" ref="L114" si="72">L111+L112+L113</f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3">G118</f>
        <v>0</v>
      </c>
      <c r="I118" s="269">
        <f t="shared" si="73"/>
        <v>0</v>
      </c>
      <c r="J118" s="269">
        <f t="shared" si="73"/>
        <v>0</v>
      </c>
      <c r="K118" s="269">
        <f t="shared" si="73"/>
        <v>0</v>
      </c>
      <c r="L118" s="269">
        <f t="shared" si="73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3"/>
        <v>0</v>
      </c>
      <c r="I119" s="269">
        <f t="shared" si="73"/>
        <v>0</v>
      </c>
      <c r="J119" s="269">
        <f t="shared" si="73"/>
        <v>0</v>
      </c>
      <c r="K119" s="269">
        <f t="shared" si="73"/>
        <v>0</v>
      </c>
      <c r="L119" s="269">
        <f t="shared" si="73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3"/>
        <v>0</v>
      </c>
      <c r="I120" s="269">
        <f t="shared" si="73"/>
        <v>0</v>
      </c>
      <c r="J120" s="269">
        <f t="shared" si="73"/>
        <v>0</v>
      </c>
      <c r="K120" s="269">
        <f t="shared" si="73"/>
        <v>0</v>
      </c>
      <c r="L120" s="269">
        <f t="shared" si="73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4">SUM(G116:G120)</f>
        <v>0</v>
      </c>
      <c r="H121" s="590">
        <f t="shared" si="74"/>
        <v>0</v>
      </c>
      <c r="I121" s="590">
        <f t="shared" ref="I121:J121" si="75">SUM(I116:I120)</f>
        <v>0</v>
      </c>
      <c r="J121" s="590">
        <f t="shared" si="75"/>
        <v>0</v>
      </c>
      <c r="K121" s="590">
        <f t="shared" ref="K121:L121" si="76">SUM(K116:K120)</f>
        <v>0</v>
      </c>
      <c r="L121" s="590">
        <f t="shared" si="76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7">G124</f>
        <v>0</v>
      </c>
      <c r="I124" s="269">
        <f t="shared" si="77"/>
        <v>0</v>
      </c>
      <c r="J124" s="269">
        <f t="shared" si="77"/>
        <v>0</v>
      </c>
      <c r="K124" s="269">
        <f t="shared" si="77"/>
        <v>0</v>
      </c>
      <c r="L124" s="269">
        <f t="shared" si="77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7"/>
        <v>0</v>
      </c>
      <c r="I125" s="269">
        <f t="shared" si="77"/>
        <v>0</v>
      </c>
      <c r="J125" s="269">
        <f t="shared" si="77"/>
        <v>0</v>
      </c>
      <c r="K125" s="269">
        <f t="shared" si="77"/>
        <v>0</v>
      </c>
      <c r="L125" s="269">
        <f t="shared" si="77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7"/>
        <v>0</v>
      </c>
      <c r="I126" s="269">
        <f t="shared" si="77"/>
        <v>0</v>
      </c>
      <c r="J126" s="269">
        <f t="shared" si="77"/>
        <v>0</v>
      </c>
      <c r="K126" s="269">
        <f t="shared" si="77"/>
        <v>0</v>
      </c>
      <c r="L126" s="269">
        <f t="shared" si="77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7"/>
        <v>0</v>
      </c>
      <c r="I127" s="269">
        <f t="shared" si="77"/>
        <v>0</v>
      </c>
      <c r="J127" s="269">
        <f t="shared" si="77"/>
        <v>0</v>
      </c>
      <c r="K127" s="269">
        <f t="shared" si="77"/>
        <v>0</v>
      </c>
      <c r="L127" s="269">
        <f t="shared" si="77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7"/>
        <v>0</v>
      </c>
      <c r="I128" s="269">
        <f t="shared" si="77"/>
        <v>0</v>
      </c>
      <c r="J128" s="269">
        <f t="shared" si="77"/>
        <v>0</v>
      </c>
      <c r="K128" s="269">
        <f t="shared" si="77"/>
        <v>0</v>
      </c>
      <c r="L128" s="269">
        <f t="shared" si="77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" si="78">SUM(G124:G128)</f>
        <v>0</v>
      </c>
      <c r="H129" s="591">
        <f t="shared" ref="H129:I129" si="79">SUM(H124:H128)</f>
        <v>0</v>
      </c>
      <c r="I129" s="591">
        <f t="shared" si="79"/>
        <v>0</v>
      </c>
      <c r="J129" s="591">
        <f t="shared" ref="J129:K129" si="80">SUM(J124:J128)</f>
        <v>0</v>
      </c>
      <c r="K129" s="591">
        <f t="shared" si="80"/>
        <v>0</v>
      </c>
      <c r="L129" s="591">
        <f t="shared" ref="L129" si="81">SUM(L124:L128)</f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82">G131</f>
        <v>0</v>
      </c>
      <c r="I131" s="269">
        <f t="shared" si="82"/>
        <v>0</v>
      </c>
      <c r="J131" s="269">
        <f t="shared" si="82"/>
        <v>0</v>
      </c>
      <c r="K131" s="269">
        <f t="shared" si="82"/>
        <v>0</v>
      </c>
      <c r="L131" s="269">
        <f t="shared" si="82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82"/>
        <v>0</v>
      </c>
      <c r="I132" s="269">
        <f t="shared" si="82"/>
        <v>0</v>
      </c>
      <c r="J132" s="269">
        <f t="shared" si="82"/>
        <v>0</v>
      </c>
      <c r="K132" s="269">
        <f t="shared" si="82"/>
        <v>0</v>
      </c>
      <c r="L132" s="269">
        <f t="shared" si="82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82"/>
        <v>0</v>
      </c>
      <c r="I133" s="269">
        <f t="shared" si="82"/>
        <v>0</v>
      </c>
      <c r="J133" s="269">
        <f t="shared" si="82"/>
        <v>0</v>
      </c>
      <c r="K133" s="269">
        <f t="shared" si="82"/>
        <v>0</v>
      </c>
      <c r="L133" s="269">
        <f t="shared" si="82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82"/>
        <v>0</v>
      </c>
      <c r="I134" s="269">
        <f t="shared" si="82"/>
        <v>0</v>
      </c>
      <c r="J134" s="269">
        <f t="shared" si="82"/>
        <v>0</v>
      </c>
      <c r="K134" s="269">
        <f t="shared" si="82"/>
        <v>0</v>
      </c>
      <c r="L134" s="269">
        <f t="shared" si="82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82"/>
        <v>0</v>
      </c>
      <c r="I135" s="269">
        <f t="shared" si="82"/>
        <v>0</v>
      </c>
      <c r="J135" s="269">
        <f t="shared" si="82"/>
        <v>0</v>
      </c>
      <c r="K135" s="269">
        <f t="shared" si="82"/>
        <v>0</v>
      </c>
      <c r="L135" s="269">
        <f t="shared" si="82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" si="83">SUM(G131:G135)</f>
        <v>0</v>
      </c>
      <c r="H136" s="591">
        <f t="shared" ref="H136:I136" si="84">SUM(H131:H135)</f>
        <v>0</v>
      </c>
      <c r="I136" s="591">
        <f t="shared" si="84"/>
        <v>0</v>
      </c>
      <c r="J136" s="591">
        <f t="shared" ref="J136:K136" si="85">SUM(J131:J135)</f>
        <v>0</v>
      </c>
      <c r="K136" s="591">
        <f t="shared" si="85"/>
        <v>0</v>
      </c>
      <c r="L136" s="591">
        <f t="shared" ref="L136" si="86">SUM(L131:L135)</f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" si="87">G129-G136</f>
        <v>0</v>
      </c>
      <c r="H138" s="588">
        <f t="shared" ref="H138:I138" si="88">H129-H136</f>
        <v>0</v>
      </c>
      <c r="I138" s="588">
        <f t="shared" si="88"/>
        <v>0</v>
      </c>
      <c r="J138" s="588">
        <f t="shared" ref="J138:K138" si="89">J129-J136</f>
        <v>0</v>
      </c>
      <c r="K138" s="588">
        <f t="shared" si="89"/>
        <v>0</v>
      </c>
      <c r="L138" s="588">
        <f t="shared" ref="L138" si="90">L129-L136</f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91">G102+G109+G114+G121-G138</f>
        <v>0</v>
      </c>
      <c r="H140" s="592">
        <f t="shared" si="91"/>
        <v>0</v>
      </c>
      <c r="I140" s="592">
        <f t="shared" si="91"/>
        <v>0</v>
      </c>
      <c r="J140" s="592">
        <f t="shared" si="91"/>
        <v>0</v>
      </c>
      <c r="K140" s="592">
        <f t="shared" si="91"/>
        <v>0</v>
      </c>
      <c r="L140" s="592">
        <f t="shared" ref="L140" si="92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93">7/12*(G140-G114)+5/12*(H140-H114)+H114</f>
        <v>0</v>
      </c>
      <c r="I141" s="616">
        <f t="shared" si="93"/>
        <v>0</v>
      </c>
      <c r="J141" s="616">
        <f t="shared" si="93"/>
        <v>0</v>
      </c>
      <c r="K141" s="616">
        <f t="shared" si="93"/>
        <v>0</v>
      </c>
      <c r="L141" s="616">
        <f t="shared" si="93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94">G146</f>
        <v>0</v>
      </c>
      <c r="I146" s="269">
        <f t="shared" si="94"/>
        <v>0</v>
      </c>
      <c r="J146" s="269">
        <f t="shared" si="94"/>
        <v>0</v>
      </c>
      <c r="K146" s="269">
        <f t="shared" si="94"/>
        <v>0</v>
      </c>
      <c r="L146" s="269">
        <f t="shared" si="94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95">G147</f>
        <v>0</v>
      </c>
      <c r="I147" s="269">
        <f t="shared" si="95"/>
        <v>0</v>
      </c>
      <c r="J147" s="269">
        <f t="shared" si="95"/>
        <v>0</v>
      </c>
      <c r="K147" s="269">
        <f t="shared" si="95"/>
        <v>0</v>
      </c>
      <c r="L147" s="269">
        <f t="shared" si="95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95"/>
        <v>0</v>
      </c>
      <c r="I148" s="269">
        <f t="shared" si="95"/>
        <v>0</v>
      </c>
      <c r="J148" s="269">
        <f t="shared" si="95"/>
        <v>0</v>
      </c>
      <c r="K148" s="269">
        <f t="shared" si="95"/>
        <v>0</v>
      </c>
      <c r="L148" s="269">
        <f t="shared" si="95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94"/>
        <v>0</v>
      </c>
      <c r="I149" s="269">
        <f t="shared" si="94"/>
        <v>0</v>
      </c>
      <c r="J149" s="269">
        <f t="shared" si="94"/>
        <v>0</v>
      </c>
      <c r="K149" s="269">
        <f t="shared" si="94"/>
        <v>0</v>
      </c>
      <c r="L149" s="269">
        <f t="shared" si="94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94"/>
        <v>0</v>
      </c>
      <c r="I150" s="269">
        <f t="shared" si="94"/>
        <v>0</v>
      </c>
      <c r="J150" s="269">
        <f t="shared" si="94"/>
        <v>0</v>
      </c>
      <c r="K150" s="269">
        <f t="shared" si="94"/>
        <v>0</v>
      </c>
      <c r="L150" s="269">
        <f t="shared" si="94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6">SUM(G146:G150)</f>
        <v>0</v>
      </c>
      <c r="H152" s="593">
        <f t="shared" ref="H152:I152" si="97">SUM(H146:H150)</f>
        <v>0</v>
      </c>
      <c r="I152" s="593">
        <f t="shared" si="97"/>
        <v>0</v>
      </c>
      <c r="J152" s="593">
        <f t="shared" ref="J152:K152" si="98">SUM(J146:J150)</f>
        <v>0</v>
      </c>
      <c r="K152" s="593">
        <f t="shared" si="98"/>
        <v>0</v>
      </c>
      <c r="L152" s="593">
        <f t="shared" ref="L152" si="99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100">7/12*G152+5/12*H152</f>
        <v>0</v>
      </c>
      <c r="I153" s="616">
        <f t="shared" si="100"/>
        <v>0</v>
      </c>
      <c r="J153" s="616">
        <f t="shared" si="100"/>
        <v>0</v>
      </c>
      <c r="K153" s="616">
        <f t="shared" si="100"/>
        <v>0</v>
      </c>
      <c r="L153" s="616">
        <f t="shared" si="100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101">G158</f>
        <v>0</v>
      </c>
      <c r="I158" s="269">
        <f t="shared" si="101"/>
        <v>0</v>
      </c>
      <c r="J158" s="269">
        <f t="shared" si="101"/>
        <v>0</v>
      </c>
      <c r="K158" s="269">
        <f t="shared" si="101"/>
        <v>0</v>
      </c>
      <c r="L158" s="269">
        <f t="shared" si="101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102">G159</f>
        <v>0</v>
      </c>
      <c r="I159" s="269">
        <f t="shared" si="102"/>
        <v>0</v>
      </c>
      <c r="J159" s="269">
        <f t="shared" si="102"/>
        <v>0</v>
      </c>
      <c r="K159" s="269">
        <f t="shared" si="102"/>
        <v>0</v>
      </c>
      <c r="L159" s="269">
        <f t="shared" si="102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102"/>
        <v>0</v>
      </c>
      <c r="I160" s="269">
        <f t="shared" si="102"/>
        <v>0</v>
      </c>
      <c r="J160" s="269">
        <f t="shared" si="102"/>
        <v>0</v>
      </c>
      <c r="K160" s="269">
        <f t="shared" si="102"/>
        <v>0</v>
      </c>
      <c r="L160" s="269">
        <f t="shared" si="102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101"/>
        <v>0</v>
      </c>
      <c r="I161" s="269">
        <f t="shared" si="101"/>
        <v>0</v>
      </c>
      <c r="J161" s="269">
        <f t="shared" si="101"/>
        <v>0</v>
      </c>
      <c r="K161" s="269">
        <f t="shared" si="101"/>
        <v>0</v>
      </c>
      <c r="L161" s="269">
        <f t="shared" si="101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101"/>
        <v>0</v>
      </c>
      <c r="I162" s="269">
        <f t="shared" si="101"/>
        <v>0</v>
      </c>
      <c r="J162" s="269">
        <f t="shared" si="101"/>
        <v>0</v>
      </c>
      <c r="K162" s="269">
        <f t="shared" si="101"/>
        <v>0</v>
      </c>
      <c r="L162" s="269">
        <f t="shared" si="101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103">SUM(G158:G162)</f>
        <v>0</v>
      </c>
      <c r="H164" s="593">
        <f t="shared" ref="H164:I164" si="104">SUM(H158:H162)</f>
        <v>0</v>
      </c>
      <c r="I164" s="593">
        <f t="shared" si="104"/>
        <v>0</v>
      </c>
      <c r="J164" s="593">
        <f t="shared" ref="J164:K164" si="105">SUM(J158:J162)</f>
        <v>0</v>
      </c>
      <c r="K164" s="593">
        <f t="shared" si="105"/>
        <v>0</v>
      </c>
      <c r="L164" s="593">
        <f t="shared" ref="L164" si="106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7">7/12*G164+5/12*H164</f>
        <v>0</v>
      </c>
      <c r="I165" s="616">
        <f t="shared" si="107"/>
        <v>0</v>
      </c>
      <c r="J165" s="616">
        <f t="shared" si="107"/>
        <v>0</v>
      </c>
      <c r="K165" s="616">
        <f t="shared" si="107"/>
        <v>0</v>
      </c>
      <c r="L165" s="616">
        <f t="shared" si="107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8">G86</f>
        <v>2014/15</v>
      </c>
      <c r="H170" s="664" t="str">
        <f t="shared" si="108"/>
        <v>2015/16</v>
      </c>
      <c r="I170" s="664" t="str">
        <f t="shared" si="108"/>
        <v>2016/17</v>
      </c>
      <c r="J170" s="664" t="str">
        <f t="shared" si="108"/>
        <v>2017/18</v>
      </c>
      <c r="K170" s="664" t="str">
        <f t="shared" si="108"/>
        <v>2018/19</v>
      </c>
      <c r="L170" s="664" t="str">
        <f t="shared" ref="L170" si="109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10">G9</f>
        <v>2014</v>
      </c>
      <c r="H171" s="664">
        <f t="shared" si="110"/>
        <v>2015</v>
      </c>
      <c r="I171" s="664">
        <f t="shared" si="110"/>
        <v>2016</v>
      </c>
      <c r="J171" s="664">
        <f t="shared" si="110"/>
        <v>2017</v>
      </c>
      <c r="K171" s="664">
        <f t="shared" si="110"/>
        <v>2018</v>
      </c>
      <c r="L171" s="664">
        <f t="shared" ref="L171" si="111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12">G177</f>
        <v>0</v>
      </c>
      <c r="I177" s="269">
        <f t="shared" si="112"/>
        <v>0</v>
      </c>
      <c r="J177" s="269">
        <f t="shared" si="112"/>
        <v>0</v>
      </c>
      <c r="K177" s="269">
        <f t="shared" si="112"/>
        <v>0</v>
      </c>
      <c r="L177" s="269">
        <f t="shared" si="112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12"/>
        <v>0</v>
      </c>
      <c r="I178" s="269">
        <f t="shared" si="112"/>
        <v>0</v>
      </c>
      <c r="J178" s="269">
        <f t="shared" si="112"/>
        <v>0</v>
      </c>
      <c r="K178" s="269">
        <f t="shared" si="112"/>
        <v>0</v>
      </c>
      <c r="L178" s="269">
        <f t="shared" si="112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12"/>
        <v>0</v>
      </c>
      <c r="I179" s="269">
        <f t="shared" si="112"/>
        <v>0</v>
      </c>
      <c r="J179" s="269">
        <f t="shared" si="112"/>
        <v>0</v>
      </c>
      <c r="K179" s="269">
        <f t="shared" si="112"/>
        <v>0</v>
      </c>
      <c r="L179" s="269">
        <f t="shared" si="112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13">SUM(G177:G179)</f>
        <v>0</v>
      </c>
      <c r="H180" s="594">
        <f t="shared" ref="H180:I180" si="114">SUM(H177:H179)</f>
        <v>0</v>
      </c>
      <c r="I180" s="594">
        <f t="shared" si="114"/>
        <v>0</v>
      </c>
      <c r="J180" s="594">
        <f t="shared" ref="J180:K180" si="115">SUM(J177:J179)</f>
        <v>0</v>
      </c>
      <c r="K180" s="594">
        <f t="shared" si="115"/>
        <v>0</v>
      </c>
      <c r="L180" s="594">
        <f t="shared" ref="L180" si="116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7">G182</f>
        <v>0</v>
      </c>
      <c r="I182" s="269">
        <f t="shared" si="117"/>
        <v>0</v>
      </c>
      <c r="J182" s="269">
        <f t="shared" si="117"/>
        <v>0</v>
      </c>
      <c r="K182" s="269">
        <f t="shared" si="117"/>
        <v>0</v>
      </c>
      <c r="L182" s="269">
        <f t="shared" si="117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7"/>
        <v>0</v>
      </c>
      <c r="I183" s="269">
        <f t="shared" si="117"/>
        <v>0</v>
      </c>
      <c r="J183" s="269">
        <f t="shared" si="117"/>
        <v>0</v>
      </c>
      <c r="K183" s="269">
        <f t="shared" si="117"/>
        <v>0</v>
      </c>
      <c r="L183" s="269">
        <f t="shared" si="117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7"/>
        <v>0</v>
      </c>
      <c r="I184" s="269">
        <f t="shared" si="117"/>
        <v>0</v>
      </c>
      <c r="J184" s="269">
        <f t="shared" si="117"/>
        <v>0</v>
      </c>
      <c r="K184" s="269">
        <f t="shared" si="117"/>
        <v>0</v>
      </c>
      <c r="L184" s="269">
        <f t="shared" si="117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7"/>
        <v>0</v>
      </c>
      <c r="I185" s="269">
        <f t="shared" si="117"/>
        <v>0</v>
      </c>
      <c r="J185" s="269">
        <f t="shared" si="117"/>
        <v>0</v>
      </c>
      <c r="K185" s="269">
        <f t="shared" si="117"/>
        <v>0</v>
      </c>
      <c r="L185" s="269">
        <f t="shared" si="117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7"/>
        <v>0</v>
      </c>
      <c r="I186" s="269">
        <f t="shared" si="117"/>
        <v>0</v>
      </c>
      <c r="J186" s="269">
        <f t="shared" si="117"/>
        <v>0</v>
      </c>
      <c r="K186" s="269">
        <f t="shared" si="117"/>
        <v>0</v>
      </c>
      <c r="L186" s="269">
        <f t="shared" si="117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8">SUM(G182:G186)</f>
        <v>0</v>
      </c>
      <c r="H187" s="594">
        <f t="shared" ref="H187:I187" si="119">SUM(H182:H186)</f>
        <v>0</v>
      </c>
      <c r="I187" s="594">
        <f t="shared" si="119"/>
        <v>0</v>
      </c>
      <c r="J187" s="594">
        <f t="shared" ref="J187:K187" si="120">SUM(J182:J186)</f>
        <v>0</v>
      </c>
      <c r="K187" s="594">
        <f t="shared" si="120"/>
        <v>0</v>
      </c>
      <c r="L187" s="594">
        <f t="shared" ref="L187" si="121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" si="122">G180+G187</f>
        <v>0</v>
      </c>
      <c r="H189" s="593">
        <f t="shared" ref="H189:I189" si="123">H180+H187</f>
        <v>0</v>
      </c>
      <c r="I189" s="593">
        <f t="shared" si="123"/>
        <v>0</v>
      </c>
      <c r="J189" s="593">
        <f t="shared" ref="J189:K189" si="124">J180+J187</f>
        <v>0</v>
      </c>
      <c r="K189" s="593">
        <f t="shared" si="124"/>
        <v>0</v>
      </c>
      <c r="L189" s="593">
        <f t="shared" ref="L189" si="125">L180+L187</f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26">7/12*G189+5/12*H189</f>
        <v>0</v>
      </c>
      <c r="I190" s="353">
        <f t="shared" ref="I190" si="127">7/12*H189+5/12*I189</f>
        <v>0</v>
      </c>
      <c r="J190" s="353">
        <f t="shared" ref="J190:L190" si="128">7/12*I189+5/12*J189</f>
        <v>0</v>
      </c>
      <c r="K190" s="353">
        <f t="shared" si="128"/>
        <v>0</v>
      </c>
      <c r="L190" s="353">
        <f t="shared" si="128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9">G195</f>
        <v>0</v>
      </c>
      <c r="I195" s="269">
        <f t="shared" si="129"/>
        <v>0</v>
      </c>
      <c r="J195" s="269">
        <f t="shared" si="129"/>
        <v>0</v>
      </c>
      <c r="K195" s="269">
        <f t="shared" si="129"/>
        <v>0</v>
      </c>
      <c r="L195" s="269">
        <f t="shared" si="129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9"/>
        <v>0</v>
      </c>
      <c r="I196" s="269">
        <f t="shared" si="129"/>
        <v>0</v>
      </c>
      <c r="J196" s="269">
        <f t="shared" si="129"/>
        <v>0</v>
      </c>
      <c r="K196" s="269">
        <f t="shared" si="129"/>
        <v>0</v>
      </c>
      <c r="L196" s="269">
        <f t="shared" si="129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9"/>
        <v>0</v>
      </c>
      <c r="I197" s="269">
        <f t="shared" si="129"/>
        <v>0</v>
      </c>
      <c r="J197" s="269">
        <f t="shared" si="129"/>
        <v>0</v>
      </c>
      <c r="K197" s="269">
        <f t="shared" si="129"/>
        <v>0</v>
      </c>
      <c r="L197" s="269">
        <f t="shared" si="129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9"/>
        <v>0</v>
      </c>
      <c r="I198" s="269">
        <f t="shared" si="129"/>
        <v>0</v>
      </c>
      <c r="J198" s="269">
        <f t="shared" si="129"/>
        <v>0</v>
      </c>
      <c r="K198" s="269">
        <f t="shared" si="129"/>
        <v>0</v>
      </c>
      <c r="L198" s="269">
        <f t="shared" si="129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30">SUM(G195:G198)</f>
        <v>0</v>
      </c>
      <c r="H200" s="595">
        <f t="shared" ref="H200:I200" si="131">SUM(H195:H198)</f>
        <v>0</v>
      </c>
      <c r="I200" s="595">
        <f t="shared" si="131"/>
        <v>0</v>
      </c>
      <c r="J200" s="595">
        <f t="shared" ref="J200:K200" si="132">SUM(J195:J198)</f>
        <v>0</v>
      </c>
      <c r="K200" s="595">
        <f t="shared" si="132"/>
        <v>0</v>
      </c>
      <c r="L200" s="595">
        <f t="shared" ref="L200" si="133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34">G206</f>
        <v>0</v>
      </c>
      <c r="I206" s="269">
        <f t="shared" si="134"/>
        <v>0</v>
      </c>
      <c r="J206" s="269">
        <f t="shared" si="134"/>
        <v>0</v>
      </c>
      <c r="K206" s="269">
        <f t="shared" si="134"/>
        <v>0</v>
      </c>
      <c r="L206" s="269">
        <f t="shared" si="134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34"/>
        <v>0</v>
      </c>
      <c r="I207" s="269">
        <f t="shared" si="134"/>
        <v>0</v>
      </c>
      <c r="J207" s="269">
        <f t="shared" si="134"/>
        <v>0</v>
      </c>
      <c r="K207" s="269">
        <f t="shared" si="134"/>
        <v>0</v>
      </c>
      <c r="L207" s="269">
        <f t="shared" si="134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ref="H208:L210" si="135">G208</f>
        <v>0</v>
      </c>
      <c r="I208" s="269">
        <f t="shared" si="135"/>
        <v>0</v>
      </c>
      <c r="J208" s="269">
        <f t="shared" si="135"/>
        <v>0</v>
      </c>
      <c r="K208" s="269">
        <f t="shared" si="135"/>
        <v>0</v>
      </c>
      <c r="L208" s="269">
        <f t="shared" si="135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35"/>
        <v>0</v>
      </c>
      <c r="I209" s="269">
        <f t="shared" si="135"/>
        <v>0</v>
      </c>
      <c r="J209" s="269">
        <f t="shared" si="135"/>
        <v>0</v>
      </c>
      <c r="K209" s="269">
        <f t="shared" si="135"/>
        <v>0</v>
      </c>
      <c r="L209" s="269">
        <f t="shared" si="135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35"/>
        <v>0</v>
      </c>
      <c r="I210" s="269">
        <f t="shared" si="135"/>
        <v>0</v>
      </c>
      <c r="J210" s="269">
        <f t="shared" si="135"/>
        <v>0</v>
      </c>
      <c r="K210" s="269">
        <f t="shared" si="135"/>
        <v>0</v>
      </c>
      <c r="L210" s="269">
        <f t="shared" si="135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ref="H211:L212" si="136">G211</f>
        <v>0</v>
      </c>
      <c r="I211" s="269">
        <f t="shared" si="136"/>
        <v>0</v>
      </c>
      <c r="J211" s="269">
        <f t="shared" si="136"/>
        <v>0</v>
      </c>
      <c r="K211" s="269">
        <f t="shared" si="136"/>
        <v>0</v>
      </c>
      <c r="L211" s="269">
        <f t="shared" si="136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36"/>
        <v>0</v>
      </c>
      <c r="I212" s="269">
        <f t="shared" si="136"/>
        <v>0</v>
      </c>
      <c r="J212" s="269">
        <f t="shared" si="136"/>
        <v>0</v>
      </c>
      <c r="K212" s="269">
        <f t="shared" si="136"/>
        <v>0</v>
      </c>
      <c r="L212" s="269">
        <f t="shared" si="136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34"/>
        <v>0</v>
      </c>
      <c r="I213" s="269">
        <f t="shared" si="134"/>
        <v>0</v>
      </c>
      <c r="J213" s="269">
        <f t="shared" si="134"/>
        <v>0</v>
      </c>
      <c r="K213" s="269">
        <f t="shared" si="134"/>
        <v>0</v>
      </c>
      <c r="L213" s="269">
        <f t="shared" si="134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34"/>
        <v>0</v>
      </c>
      <c r="I214" s="269">
        <f t="shared" si="134"/>
        <v>0</v>
      </c>
      <c r="J214" s="269">
        <f t="shared" si="134"/>
        <v>0</v>
      </c>
      <c r="K214" s="269">
        <f t="shared" si="134"/>
        <v>0</v>
      </c>
      <c r="L214" s="269">
        <f t="shared" si="134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34"/>
        <v>0</v>
      </c>
      <c r="I215" s="269">
        <f t="shared" si="134"/>
        <v>0</v>
      </c>
      <c r="J215" s="269">
        <f t="shared" si="134"/>
        <v>0</v>
      </c>
      <c r="K215" s="269">
        <f t="shared" si="134"/>
        <v>0</v>
      </c>
      <c r="L215" s="269">
        <f t="shared" si="134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" si="137">SUM(G206:G215)</f>
        <v>0</v>
      </c>
      <c r="H217" s="595">
        <f t="shared" ref="H217:I217" si="138">SUM(H206:H215)</f>
        <v>0</v>
      </c>
      <c r="I217" s="595">
        <f t="shared" si="138"/>
        <v>0</v>
      </c>
      <c r="J217" s="595">
        <f t="shared" ref="J217:K217" si="139">SUM(J206:J215)</f>
        <v>0</v>
      </c>
      <c r="K217" s="595">
        <f t="shared" si="139"/>
        <v>0</v>
      </c>
      <c r="L217" s="595">
        <f t="shared" ref="L217" si="140">SUM(L206:L215)</f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41">G223</f>
        <v>0</v>
      </c>
      <c r="I223" s="269">
        <f t="shared" si="141"/>
        <v>0</v>
      </c>
      <c r="J223" s="269">
        <f t="shared" si="141"/>
        <v>0</v>
      </c>
      <c r="K223" s="269">
        <f t="shared" si="141"/>
        <v>0</v>
      </c>
      <c r="L223" s="269">
        <f t="shared" si="14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ref="H224:L225" si="142">G224</f>
        <v>0</v>
      </c>
      <c r="I224" s="269">
        <f t="shared" si="142"/>
        <v>0</v>
      </c>
      <c r="J224" s="269">
        <f t="shared" si="142"/>
        <v>0</v>
      </c>
      <c r="K224" s="269">
        <f t="shared" si="142"/>
        <v>0</v>
      </c>
      <c r="L224" s="269">
        <f t="shared" si="142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42"/>
        <v>0</v>
      </c>
      <c r="I225" s="269">
        <f t="shared" si="142"/>
        <v>0</v>
      </c>
      <c r="J225" s="269">
        <f t="shared" si="142"/>
        <v>0</v>
      </c>
      <c r="K225" s="269">
        <f t="shared" si="142"/>
        <v>0</v>
      </c>
      <c r="L225" s="269">
        <f t="shared" si="142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41"/>
        <v>0</v>
      </c>
      <c r="I226" s="269">
        <f t="shared" si="141"/>
        <v>0</v>
      </c>
      <c r="J226" s="269">
        <f t="shared" si="141"/>
        <v>0</v>
      </c>
      <c r="K226" s="269">
        <f t="shared" si="141"/>
        <v>0</v>
      </c>
      <c r="L226" s="269">
        <f t="shared" si="14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41"/>
        <v>0</v>
      </c>
      <c r="I227" s="269">
        <f t="shared" si="141"/>
        <v>0</v>
      </c>
      <c r="J227" s="269">
        <f t="shared" si="141"/>
        <v>0</v>
      </c>
      <c r="K227" s="269">
        <f t="shared" si="141"/>
        <v>0</v>
      </c>
      <c r="L227" s="269">
        <f t="shared" si="14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41"/>
        <v>0</v>
      </c>
      <c r="I228" s="269">
        <f t="shared" si="141"/>
        <v>0</v>
      </c>
      <c r="J228" s="269">
        <f t="shared" si="141"/>
        <v>0</v>
      </c>
      <c r="K228" s="269">
        <f t="shared" si="141"/>
        <v>0</v>
      </c>
      <c r="L228" s="269">
        <f t="shared" si="14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" si="143">SUM(G223:G228)</f>
        <v>0</v>
      </c>
      <c r="H230" s="595">
        <f t="shared" ref="H230:I230" si="144">SUM(H223:H228)</f>
        <v>0</v>
      </c>
      <c r="I230" s="595">
        <f t="shared" si="144"/>
        <v>0</v>
      </c>
      <c r="J230" s="595">
        <f t="shared" ref="J230:K230" si="145">SUM(J223:J228)</f>
        <v>0</v>
      </c>
      <c r="K230" s="595">
        <f t="shared" si="145"/>
        <v>0</v>
      </c>
      <c r="L230" s="595">
        <f t="shared" ref="L230" si="146">SUM(L223:L228)</f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" si="147">G200+G217+G230</f>
        <v>0</v>
      </c>
      <c r="H234" s="593">
        <f t="shared" ref="H234:I234" si="148">H200+H217+H230</f>
        <v>0</v>
      </c>
      <c r="I234" s="593">
        <f t="shared" si="148"/>
        <v>0</v>
      </c>
      <c r="J234" s="593">
        <f t="shared" ref="J234:K234" si="149">J200+J217+J230</f>
        <v>0</v>
      </c>
      <c r="K234" s="593">
        <f t="shared" si="149"/>
        <v>0</v>
      </c>
      <c r="L234" s="593">
        <f t="shared" ref="L234" si="150">L200+L217+L230</f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51">G9</f>
        <v>2014</v>
      </c>
      <c r="H243" s="664">
        <f t="shared" si="151"/>
        <v>2015</v>
      </c>
      <c r="I243" s="664">
        <f t="shared" si="151"/>
        <v>2016</v>
      </c>
      <c r="J243" s="664">
        <f t="shared" si="151"/>
        <v>2017</v>
      </c>
      <c r="K243" s="664">
        <f t="shared" si="151"/>
        <v>2018</v>
      </c>
      <c r="L243" s="664">
        <f t="shared" ref="L243" si="152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53">H141</f>
        <v>0</v>
      </c>
      <c r="I249" s="519">
        <f t="shared" ref="I249:J249" si="154">I141</f>
        <v>0</v>
      </c>
      <c r="J249" s="519">
        <f t="shared" si="154"/>
        <v>0</v>
      </c>
      <c r="K249" s="519">
        <f t="shared" ref="K249:L249" si="155">K141</f>
        <v>0</v>
      </c>
      <c r="L249" s="519">
        <f t="shared" si="155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56">H153</f>
        <v>0</v>
      </c>
      <c r="I250" s="601">
        <f t="shared" ref="I250:J250" si="157">I153</f>
        <v>0</v>
      </c>
      <c r="J250" s="601">
        <f t="shared" si="157"/>
        <v>0</v>
      </c>
      <c r="K250" s="601">
        <f t="shared" ref="K250:L250" si="158">K153</f>
        <v>0</v>
      </c>
      <c r="L250" s="601">
        <f t="shared" si="158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59">H165</f>
        <v>0</v>
      </c>
      <c r="I251" s="601">
        <f t="shared" ref="I251:J251" si="160">I165</f>
        <v>0</v>
      </c>
      <c r="J251" s="601">
        <f t="shared" si="160"/>
        <v>0</v>
      </c>
      <c r="K251" s="601">
        <f t="shared" ref="K251:L251" si="161">K165</f>
        <v>0</v>
      </c>
      <c r="L251" s="601">
        <f t="shared" si="161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" si="162">SUM(G249:G251)</f>
        <v>0</v>
      </c>
      <c r="H252" s="523">
        <f t="shared" ref="H252:I252" si="163">SUM(H249:H251)</f>
        <v>0</v>
      </c>
      <c r="I252" s="523">
        <f t="shared" si="163"/>
        <v>0</v>
      </c>
      <c r="J252" s="523">
        <f t="shared" ref="J252:K252" si="164">SUM(J249:J251)</f>
        <v>0</v>
      </c>
      <c r="K252" s="523">
        <f t="shared" si="164"/>
        <v>0</v>
      </c>
      <c r="L252" s="523">
        <f t="shared" ref="L252" si="165">SUM(L249:L251)</f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66">H190</f>
        <v>0</v>
      </c>
      <c r="I254" s="519">
        <f t="shared" si="166"/>
        <v>0</v>
      </c>
      <c r="J254" s="519">
        <f t="shared" si="166"/>
        <v>0</v>
      </c>
      <c r="K254" s="519">
        <f t="shared" ref="K254:L254" si="167">K190</f>
        <v>0</v>
      </c>
      <c r="L254" s="519">
        <f t="shared" si="167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:I255" si="168">H200</f>
        <v>0</v>
      </c>
      <c r="I255" s="519">
        <f t="shared" si="168"/>
        <v>0</v>
      </c>
      <c r="J255" s="519">
        <f t="shared" ref="J255:K255" si="169">J200</f>
        <v>0</v>
      </c>
      <c r="K255" s="519">
        <f t="shared" si="169"/>
        <v>0</v>
      </c>
      <c r="L255" s="519">
        <f t="shared" ref="L255" si="170">L200</f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:I256" si="171">H217</f>
        <v>0</v>
      </c>
      <c r="I256" s="519">
        <f t="shared" si="171"/>
        <v>0</v>
      </c>
      <c r="J256" s="519">
        <f t="shared" ref="J256:K256" si="172">J217</f>
        <v>0</v>
      </c>
      <c r="K256" s="519">
        <f t="shared" si="172"/>
        <v>0</v>
      </c>
      <c r="L256" s="519">
        <f t="shared" ref="L256" si="173">L217</f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:I257" si="174">H230</f>
        <v>0</v>
      </c>
      <c r="I257" s="519">
        <f t="shared" si="174"/>
        <v>0</v>
      </c>
      <c r="J257" s="519">
        <f t="shared" ref="J257:K257" si="175">J230</f>
        <v>0</v>
      </c>
      <c r="K257" s="519">
        <f t="shared" si="175"/>
        <v>0</v>
      </c>
      <c r="L257" s="519">
        <f t="shared" ref="L257" si="176">L230</f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" si="177">SUM(G254:G257)</f>
        <v>0</v>
      </c>
      <c r="H258" s="523">
        <f t="shared" ref="H258:I258" si="178">SUM(H254:H257)</f>
        <v>0</v>
      </c>
      <c r="I258" s="523">
        <f t="shared" si="178"/>
        <v>0</v>
      </c>
      <c r="J258" s="523">
        <f t="shared" ref="J258:K258" si="179">SUM(J254:J257)</f>
        <v>0</v>
      </c>
      <c r="K258" s="523">
        <f t="shared" si="179"/>
        <v>0</v>
      </c>
      <c r="L258" s="523">
        <f t="shared" ref="L258" si="180">SUM(L254:L257)</f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" si="181">G252-G258</f>
        <v>0</v>
      </c>
      <c r="H260" s="523">
        <f t="shared" ref="H260:I260" si="182">H252-H258</f>
        <v>0</v>
      </c>
      <c r="I260" s="523">
        <f t="shared" si="182"/>
        <v>0</v>
      </c>
      <c r="J260" s="523">
        <f t="shared" ref="J260:K260" si="183">J252-J258</f>
        <v>0</v>
      </c>
      <c r="K260" s="523">
        <f t="shared" si="183"/>
        <v>0</v>
      </c>
      <c r="L260" s="523">
        <f t="shared" ref="L260" si="184">L252-L258</f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85">G266</f>
        <v>0</v>
      </c>
      <c r="I266" s="409">
        <f t="shared" si="185"/>
        <v>0</v>
      </c>
      <c r="J266" s="409">
        <f t="shared" si="185"/>
        <v>0</v>
      </c>
      <c r="K266" s="409">
        <f t="shared" si="185"/>
        <v>0</v>
      </c>
      <c r="L266" s="409">
        <f t="shared" si="185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85"/>
        <v>0</v>
      </c>
      <c r="I267" s="409">
        <f t="shared" si="185"/>
        <v>0</v>
      </c>
      <c r="J267" s="409">
        <f t="shared" si="185"/>
        <v>0</v>
      </c>
      <c r="K267" s="409">
        <f t="shared" si="185"/>
        <v>0</v>
      </c>
      <c r="L267" s="409">
        <f t="shared" si="185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86">G266-G267</f>
        <v>0</v>
      </c>
      <c r="H269" s="523">
        <f t="shared" si="186"/>
        <v>0</v>
      </c>
      <c r="I269" s="523">
        <f t="shared" si="186"/>
        <v>0</v>
      </c>
      <c r="J269" s="523">
        <f t="shared" si="186"/>
        <v>0</v>
      </c>
      <c r="K269" s="523">
        <f t="shared" si="186"/>
        <v>0</v>
      </c>
      <c r="L269" s="523">
        <f t="shared" ref="L269" si="187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88">G260+G269</f>
        <v>0</v>
      </c>
      <c r="H273" s="523">
        <f t="shared" si="188"/>
        <v>0</v>
      </c>
      <c r="I273" s="523">
        <f t="shared" si="188"/>
        <v>0</v>
      </c>
      <c r="J273" s="523">
        <f t="shared" si="188"/>
        <v>0</v>
      </c>
      <c r="K273" s="523">
        <f t="shared" si="188"/>
        <v>0</v>
      </c>
      <c r="L273" s="523">
        <f t="shared" ref="L273" si="189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90">G273/(G252+G266)</f>
        <v>#DIV/0!</v>
      </c>
      <c r="H274" s="662" t="e">
        <f t="shared" si="190"/>
        <v>#DIV/0!</v>
      </c>
      <c r="I274" s="662" t="e">
        <f t="shared" si="190"/>
        <v>#DIV/0!</v>
      </c>
      <c r="J274" s="662" t="e">
        <f t="shared" si="190"/>
        <v>#DIV/0!</v>
      </c>
      <c r="K274" s="662" t="e">
        <f t="shared" si="190"/>
        <v>#DIV/0!</v>
      </c>
      <c r="L274" s="662" t="e">
        <f t="shared" ref="L274" si="191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183:E183"/>
    <mergeCell ref="D184:E184"/>
    <mergeCell ref="D185:E185"/>
    <mergeCell ref="D186:E186"/>
    <mergeCell ref="D146:E146"/>
    <mergeCell ref="D149:E149"/>
    <mergeCell ref="D150:E150"/>
    <mergeCell ref="D158:E158"/>
    <mergeCell ref="D161:E161"/>
    <mergeCell ref="D162:E162"/>
    <mergeCell ref="D182:E182"/>
    <mergeCell ref="D196:E196"/>
    <mergeCell ref="D195:E195"/>
    <mergeCell ref="D215:E215"/>
    <mergeCell ref="D197:E197"/>
    <mergeCell ref="D198:E198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133:E133"/>
    <mergeCell ref="D134:E134"/>
    <mergeCell ref="D135:E135"/>
    <mergeCell ref="D124:E124"/>
    <mergeCell ref="D125:E125"/>
    <mergeCell ref="D126:E126"/>
    <mergeCell ref="D127:E127"/>
    <mergeCell ref="D128:E128"/>
    <mergeCell ref="D119:E119"/>
    <mergeCell ref="D120:E120"/>
    <mergeCell ref="D118:E118"/>
    <mergeCell ref="D131:E131"/>
    <mergeCell ref="D132:E132"/>
  </mergeCells>
  <phoneticPr fontId="0" type="noConversion"/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8"/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" si="30">SUM(G47:G48)</f>
        <v>0</v>
      </c>
      <c r="H52" s="517">
        <f t="shared" ref="H52:I52" si="31">SUM(H47:H48)</f>
        <v>0</v>
      </c>
      <c r="I52" s="517">
        <f t="shared" si="31"/>
        <v>0</v>
      </c>
      <c r="J52" s="517">
        <f t="shared" ref="J52:K52" si="32">SUM(J47:J48)</f>
        <v>0</v>
      </c>
      <c r="K52" s="517">
        <f t="shared" si="32"/>
        <v>0</v>
      </c>
      <c r="L52" s="517">
        <f t="shared" ref="L52" si="33">SUM(L47:L48)</f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4">G55</f>
        <v>0</v>
      </c>
      <c r="I55" s="316">
        <f t="shared" si="34"/>
        <v>0</v>
      </c>
      <c r="J55" s="316">
        <f t="shared" si="34"/>
        <v>0</v>
      </c>
      <c r="K55" s="316">
        <f t="shared" si="34"/>
        <v>0</v>
      </c>
      <c r="L55" s="316">
        <f t="shared" si="34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4"/>
        <v>0</v>
      </c>
      <c r="I56" s="316">
        <f t="shared" si="34"/>
        <v>0</v>
      </c>
      <c r="J56" s="316">
        <f t="shared" si="34"/>
        <v>0</v>
      </c>
      <c r="K56" s="316">
        <f t="shared" si="34"/>
        <v>0</v>
      </c>
      <c r="L56" s="316">
        <f t="shared" si="34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5">G55+G56</f>
        <v>0</v>
      </c>
      <c r="H57" s="516">
        <f t="shared" si="35"/>
        <v>0</v>
      </c>
      <c r="I57" s="516">
        <f t="shared" si="35"/>
        <v>0</v>
      </c>
      <c r="J57" s="516">
        <f t="shared" si="35"/>
        <v>0</v>
      </c>
      <c r="K57" s="516">
        <f t="shared" si="35"/>
        <v>0</v>
      </c>
      <c r="L57" s="516">
        <f t="shared" si="35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6">G58</f>
        <v>0</v>
      </c>
      <c r="I58" s="316">
        <f t="shared" si="36"/>
        <v>0</v>
      </c>
      <c r="J58" s="316">
        <f t="shared" si="36"/>
        <v>0</v>
      </c>
      <c r="K58" s="316">
        <f t="shared" si="36"/>
        <v>0</v>
      </c>
      <c r="L58" s="316">
        <f t="shared" si="36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6"/>
        <v>0</v>
      </c>
      <c r="I59" s="316">
        <f t="shared" si="36"/>
        <v>0</v>
      </c>
      <c r="J59" s="316">
        <f t="shared" si="36"/>
        <v>0</v>
      </c>
      <c r="K59" s="316">
        <f t="shared" si="36"/>
        <v>0</v>
      </c>
      <c r="L59" s="316">
        <f t="shared" si="36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7">($E$27*G58)+($E$28*G59)</f>
        <v>0</v>
      </c>
      <c r="H60" s="596">
        <f t="shared" si="37"/>
        <v>0</v>
      </c>
      <c r="I60" s="596">
        <f t="shared" si="37"/>
        <v>0</v>
      </c>
      <c r="J60" s="596">
        <f t="shared" si="37"/>
        <v>0</v>
      </c>
      <c r="K60" s="596">
        <f t="shared" si="37"/>
        <v>0</v>
      </c>
      <c r="L60" s="596">
        <f t="shared" ref="L60" si="38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9">ROUND(IF(G64&lt;(G57*0.8),G64,(0.8*G57)),0)</f>
        <v>0</v>
      </c>
      <c r="H61" s="517">
        <f t="shared" si="39"/>
        <v>0</v>
      </c>
      <c r="I61" s="517">
        <f>ROUND(IF(I64&lt;(I57*0.8),I64,(0.8*I57)),0)</f>
        <v>0</v>
      </c>
      <c r="J61" s="517">
        <f t="shared" si="39"/>
        <v>0</v>
      </c>
      <c r="K61" s="517">
        <f t="shared" si="39"/>
        <v>0</v>
      </c>
      <c r="L61" s="517">
        <f t="shared" ref="L61" si="40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1">+G62</f>
        <v>#REF!</v>
      </c>
      <c r="I62" s="315" t="e">
        <f t="shared" si="41"/>
        <v>#REF!</v>
      </c>
      <c r="J62" s="315" t="e">
        <f t="shared" si="41"/>
        <v>#REF!</v>
      </c>
      <c r="K62" s="315" t="e">
        <f t="shared" si="41"/>
        <v>#REF!</v>
      </c>
      <c r="L62" s="315" t="e">
        <f t="shared" si="41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" si="42">SUM(G58:G59)</f>
        <v>0</v>
      </c>
      <c r="H63" s="517">
        <f t="shared" ref="H63:I63" si="43">SUM(H58:H59)</f>
        <v>0</v>
      </c>
      <c r="I63" s="517">
        <f t="shared" si="43"/>
        <v>0</v>
      </c>
      <c r="J63" s="517">
        <f t="shared" ref="J63:K63" si="44">SUM(J58:J59)</f>
        <v>0</v>
      </c>
      <c r="K63" s="517">
        <f t="shared" si="44"/>
        <v>0</v>
      </c>
      <c r="L63" s="517">
        <f t="shared" ref="L63" si="45">SUM(L58:L59)</f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6">G9</f>
        <v>2014</v>
      </c>
      <c r="H67" s="668">
        <f t="shared" si="46"/>
        <v>2015</v>
      </c>
      <c r="I67" s="668">
        <f t="shared" si="46"/>
        <v>2016</v>
      </c>
      <c r="J67" s="668">
        <f t="shared" si="46"/>
        <v>2017</v>
      </c>
      <c r="K67" s="668">
        <f t="shared" si="46"/>
        <v>2018</v>
      </c>
      <c r="L67" s="668">
        <f t="shared" ref="L67" si="47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8">SUM(G71:G72)</f>
        <v>0</v>
      </c>
      <c r="H70" s="517">
        <f t="shared" si="48"/>
        <v>0</v>
      </c>
      <c r="I70" s="517">
        <f t="shared" si="48"/>
        <v>0</v>
      </c>
      <c r="J70" s="517">
        <f t="shared" si="48"/>
        <v>0</v>
      </c>
      <c r="K70" s="517">
        <f t="shared" si="48"/>
        <v>0</v>
      </c>
      <c r="L70" s="517">
        <f t="shared" ref="L70" si="49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50">LOOKUP(G69,groepenleerlingennu,vloeroppervlaknu)</f>
        <v>375</v>
      </c>
      <c r="H74" s="587">
        <f t="shared" si="50"/>
        <v>375</v>
      </c>
      <c r="I74" s="587">
        <f t="shared" si="50"/>
        <v>375</v>
      </c>
      <c r="J74" s="587">
        <f t="shared" si="50"/>
        <v>375</v>
      </c>
      <c r="K74" s="587">
        <f t="shared" si="50"/>
        <v>375</v>
      </c>
      <c r="L74" s="587">
        <f t="shared" ref="L74" si="51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2">SUM(G76:G77)</f>
        <v>0</v>
      </c>
      <c r="H75" s="517">
        <f t="shared" ref="H75:I75" si="53">SUM(H76:H77)</f>
        <v>0</v>
      </c>
      <c r="I75" s="517">
        <f t="shared" si="53"/>
        <v>0</v>
      </c>
      <c r="J75" s="517">
        <f t="shared" ref="J75:K75" si="54">SUM(J76:J77)</f>
        <v>0</v>
      </c>
      <c r="K75" s="517">
        <f t="shared" si="54"/>
        <v>0</v>
      </c>
      <c r="L75" s="517">
        <f t="shared" ref="L75" si="55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6">LOOKUP(G71,groepenleerlingennu,vloeroppervlaknu)</f>
        <v>0</v>
      </c>
      <c r="H76" s="598">
        <f t="shared" si="56"/>
        <v>0</v>
      </c>
      <c r="I76" s="598">
        <f t="shared" ref="I76:J76" si="57">LOOKUP(I71,groepenleerlingennu,vloeroppervlaknu)</f>
        <v>0</v>
      </c>
      <c r="J76" s="598">
        <f t="shared" si="57"/>
        <v>0</v>
      </c>
      <c r="K76" s="598">
        <f t="shared" ref="K76:L76" si="58">LOOKUP(K71,groepenleerlingennu,vloeroppervlaknu)</f>
        <v>0</v>
      </c>
      <c r="L76" s="598">
        <f t="shared" si="58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6"/>
        <v>0</v>
      </c>
      <c r="H77" s="598">
        <f t="shared" si="56"/>
        <v>0</v>
      </c>
      <c r="I77" s="598">
        <f t="shared" ref="I77:J77" si="59">LOOKUP(I72,groepenleerlingennu,vloeroppervlaknu)</f>
        <v>0</v>
      </c>
      <c r="J77" s="598">
        <f t="shared" si="59"/>
        <v>0</v>
      </c>
      <c r="K77" s="598">
        <f t="shared" ref="K77:L77" si="60">LOOKUP(K72,groepenleerlingennu,vloeroppervlaknu)</f>
        <v>0</v>
      </c>
      <c r="L77" s="598">
        <f t="shared" si="60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61">IF(G71=0,0,1)+IF(G72=0,0,1)</f>
        <v>0</v>
      </c>
      <c r="H79" s="110">
        <f t="shared" si="61"/>
        <v>0</v>
      </c>
      <c r="I79" s="110">
        <f t="shared" si="61"/>
        <v>0</v>
      </c>
      <c r="J79" s="110">
        <f t="shared" si="61"/>
        <v>0</v>
      </c>
      <c r="K79" s="110">
        <f t="shared" si="61"/>
        <v>0</v>
      </c>
      <c r="L79" s="110">
        <f t="shared" ref="L79" si="62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3">G8</f>
        <v>2014/15</v>
      </c>
      <c r="H86" s="664" t="str">
        <f t="shared" si="63"/>
        <v>2015/16</v>
      </c>
      <c r="I86" s="664" t="str">
        <f t="shared" si="63"/>
        <v>2016/17</v>
      </c>
      <c r="J86" s="664" t="str">
        <f t="shared" si="63"/>
        <v>2017/18</v>
      </c>
      <c r="K86" s="664" t="str">
        <f t="shared" si="63"/>
        <v>2018/19</v>
      </c>
      <c r="L86" s="664" t="str">
        <f t="shared" ref="L86" si="64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5">IF(G46=0,0,ROUND(0.75*(SUM(G99:G100)-G97),2))</f>
        <v>0</v>
      </c>
      <c r="H98" s="519">
        <f t="shared" si="65"/>
        <v>0</v>
      </c>
      <c r="I98" s="519">
        <f t="shared" si="65"/>
        <v>0</v>
      </c>
      <c r="J98" s="519">
        <f t="shared" si="65"/>
        <v>0</v>
      </c>
      <c r="K98" s="519">
        <f t="shared" si="65"/>
        <v>0</v>
      </c>
      <c r="L98" s="519">
        <f t="shared" ref="L98" si="66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7">SUM(G104:G108)</f>
        <v>0</v>
      </c>
      <c r="H109" s="588">
        <f t="shared" si="67"/>
        <v>0</v>
      </c>
      <c r="I109" s="588">
        <f t="shared" si="67"/>
        <v>0</v>
      </c>
      <c r="J109" s="588">
        <f t="shared" si="67"/>
        <v>0</v>
      </c>
      <c r="K109" s="588">
        <f t="shared" si="67"/>
        <v>0</v>
      </c>
      <c r="L109" s="588">
        <f t="shared" ref="L109" si="68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" si="69">G111+G112+G113</f>
        <v>0</v>
      </c>
      <c r="H114" s="589">
        <f t="shared" ref="H114:I114" si="70">H111+H112+H113</f>
        <v>0</v>
      </c>
      <c r="I114" s="589">
        <f t="shared" si="70"/>
        <v>0</v>
      </c>
      <c r="J114" s="589">
        <f t="shared" ref="J114:K114" si="71">J111+J112+J113</f>
        <v>0</v>
      </c>
      <c r="K114" s="589">
        <f t="shared" si="71"/>
        <v>0</v>
      </c>
      <c r="L114" s="589">
        <f t="shared" ref="L114" si="72">L111+L112+L113</f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3">G118</f>
        <v>0</v>
      </c>
      <c r="I118" s="269">
        <f t="shared" si="73"/>
        <v>0</v>
      </c>
      <c r="J118" s="269">
        <f t="shared" si="73"/>
        <v>0</v>
      </c>
      <c r="K118" s="269">
        <f t="shared" si="73"/>
        <v>0</v>
      </c>
      <c r="L118" s="269">
        <f t="shared" si="73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3"/>
        <v>0</v>
      </c>
      <c r="I119" s="269">
        <f t="shared" si="73"/>
        <v>0</v>
      </c>
      <c r="J119" s="269">
        <f t="shared" si="73"/>
        <v>0</v>
      </c>
      <c r="K119" s="269">
        <f t="shared" si="73"/>
        <v>0</v>
      </c>
      <c r="L119" s="269">
        <f t="shared" si="73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3"/>
        <v>0</v>
      </c>
      <c r="I120" s="269">
        <f t="shared" si="73"/>
        <v>0</v>
      </c>
      <c r="J120" s="269">
        <f t="shared" si="73"/>
        <v>0</v>
      </c>
      <c r="K120" s="269">
        <f t="shared" si="73"/>
        <v>0</v>
      </c>
      <c r="L120" s="269">
        <f t="shared" si="73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4">SUM(G116:G120)</f>
        <v>0</v>
      </c>
      <c r="H121" s="590">
        <f t="shared" si="74"/>
        <v>0</v>
      </c>
      <c r="I121" s="590">
        <f t="shared" ref="I121:J121" si="75">SUM(I116:I120)</f>
        <v>0</v>
      </c>
      <c r="J121" s="590">
        <f t="shared" si="75"/>
        <v>0</v>
      </c>
      <c r="K121" s="590">
        <f t="shared" ref="K121:L121" si="76">SUM(K116:K120)</f>
        <v>0</v>
      </c>
      <c r="L121" s="590">
        <f t="shared" si="76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7">G124</f>
        <v>0</v>
      </c>
      <c r="I124" s="269">
        <f t="shared" si="77"/>
        <v>0</v>
      </c>
      <c r="J124" s="269">
        <f t="shared" si="77"/>
        <v>0</v>
      </c>
      <c r="K124" s="269">
        <f t="shared" si="77"/>
        <v>0</v>
      </c>
      <c r="L124" s="269">
        <f t="shared" si="77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7"/>
        <v>0</v>
      </c>
      <c r="I125" s="269">
        <f t="shared" si="77"/>
        <v>0</v>
      </c>
      <c r="J125" s="269">
        <f t="shared" si="77"/>
        <v>0</v>
      </c>
      <c r="K125" s="269">
        <f t="shared" si="77"/>
        <v>0</v>
      </c>
      <c r="L125" s="269">
        <f t="shared" si="77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7"/>
        <v>0</v>
      </c>
      <c r="I126" s="269">
        <f t="shared" si="77"/>
        <v>0</v>
      </c>
      <c r="J126" s="269">
        <f t="shared" si="77"/>
        <v>0</v>
      </c>
      <c r="K126" s="269">
        <f t="shared" si="77"/>
        <v>0</v>
      </c>
      <c r="L126" s="269">
        <f t="shared" si="77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7"/>
        <v>0</v>
      </c>
      <c r="I127" s="269">
        <f t="shared" si="77"/>
        <v>0</v>
      </c>
      <c r="J127" s="269">
        <f t="shared" si="77"/>
        <v>0</v>
      </c>
      <c r="K127" s="269">
        <f t="shared" si="77"/>
        <v>0</v>
      </c>
      <c r="L127" s="269">
        <f t="shared" si="77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7"/>
        <v>0</v>
      </c>
      <c r="I128" s="269">
        <f t="shared" si="77"/>
        <v>0</v>
      </c>
      <c r="J128" s="269">
        <f t="shared" si="77"/>
        <v>0</v>
      </c>
      <c r="K128" s="269">
        <f t="shared" si="77"/>
        <v>0</v>
      </c>
      <c r="L128" s="269">
        <f t="shared" si="77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" si="78">SUM(G124:G128)</f>
        <v>0</v>
      </c>
      <c r="H129" s="591">
        <f t="shared" ref="H129:I129" si="79">SUM(H124:H128)</f>
        <v>0</v>
      </c>
      <c r="I129" s="591">
        <f t="shared" si="79"/>
        <v>0</v>
      </c>
      <c r="J129" s="591">
        <f t="shared" ref="J129:K129" si="80">SUM(J124:J128)</f>
        <v>0</v>
      </c>
      <c r="K129" s="591">
        <f t="shared" si="80"/>
        <v>0</v>
      </c>
      <c r="L129" s="591">
        <f t="shared" ref="L129" si="81">SUM(L124:L128)</f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82">G131</f>
        <v>0</v>
      </c>
      <c r="I131" s="269">
        <f t="shared" si="82"/>
        <v>0</v>
      </c>
      <c r="J131" s="269">
        <f t="shared" si="82"/>
        <v>0</v>
      </c>
      <c r="K131" s="269">
        <f t="shared" si="82"/>
        <v>0</v>
      </c>
      <c r="L131" s="269">
        <f t="shared" si="82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82"/>
        <v>0</v>
      </c>
      <c r="I132" s="269">
        <f t="shared" si="82"/>
        <v>0</v>
      </c>
      <c r="J132" s="269">
        <f t="shared" si="82"/>
        <v>0</v>
      </c>
      <c r="K132" s="269">
        <f t="shared" si="82"/>
        <v>0</v>
      </c>
      <c r="L132" s="269">
        <f t="shared" si="82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82"/>
        <v>0</v>
      </c>
      <c r="I133" s="269">
        <f t="shared" si="82"/>
        <v>0</v>
      </c>
      <c r="J133" s="269">
        <f t="shared" si="82"/>
        <v>0</v>
      </c>
      <c r="K133" s="269">
        <f t="shared" si="82"/>
        <v>0</v>
      </c>
      <c r="L133" s="269">
        <f t="shared" si="82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82"/>
        <v>0</v>
      </c>
      <c r="I134" s="269">
        <f t="shared" si="82"/>
        <v>0</v>
      </c>
      <c r="J134" s="269">
        <f t="shared" si="82"/>
        <v>0</v>
      </c>
      <c r="K134" s="269">
        <f t="shared" si="82"/>
        <v>0</v>
      </c>
      <c r="L134" s="269">
        <f t="shared" si="82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82"/>
        <v>0</v>
      </c>
      <c r="I135" s="269">
        <f t="shared" si="82"/>
        <v>0</v>
      </c>
      <c r="J135" s="269">
        <f t="shared" si="82"/>
        <v>0</v>
      </c>
      <c r="K135" s="269">
        <f t="shared" si="82"/>
        <v>0</v>
      </c>
      <c r="L135" s="269">
        <f t="shared" si="82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" si="83">SUM(G131:G135)</f>
        <v>0</v>
      </c>
      <c r="H136" s="591">
        <f t="shared" ref="H136:I136" si="84">SUM(H131:H135)</f>
        <v>0</v>
      </c>
      <c r="I136" s="591">
        <f t="shared" si="84"/>
        <v>0</v>
      </c>
      <c r="J136" s="591">
        <f t="shared" ref="J136:K136" si="85">SUM(J131:J135)</f>
        <v>0</v>
      </c>
      <c r="K136" s="591">
        <f t="shared" si="85"/>
        <v>0</v>
      </c>
      <c r="L136" s="591">
        <f t="shared" ref="L136" si="86">SUM(L131:L135)</f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" si="87">G129-G136</f>
        <v>0</v>
      </c>
      <c r="H138" s="588">
        <f t="shared" ref="H138:I138" si="88">H129-H136</f>
        <v>0</v>
      </c>
      <c r="I138" s="588">
        <f t="shared" si="88"/>
        <v>0</v>
      </c>
      <c r="J138" s="588">
        <f t="shared" ref="J138:K138" si="89">J129-J136</f>
        <v>0</v>
      </c>
      <c r="K138" s="588">
        <f t="shared" si="89"/>
        <v>0</v>
      </c>
      <c r="L138" s="588">
        <f t="shared" ref="L138" si="90">L129-L136</f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91">G102+G109+G114+G121-G138</f>
        <v>0</v>
      </c>
      <c r="H140" s="592">
        <f t="shared" si="91"/>
        <v>0</v>
      </c>
      <c r="I140" s="592">
        <f t="shared" si="91"/>
        <v>0</v>
      </c>
      <c r="J140" s="592">
        <f t="shared" si="91"/>
        <v>0</v>
      </c>
      <c r="K140" s="592">
        <f t="shared" si="91"/>
        <v>0</v>
      </c>
      <c r="L140" s="592">
        <f t="shared" ref="L140" si="92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93">7/12*(G140-G114)+5/12*(H140-H114)+H114</f>
        <v>0</v>
      </c>
      <c r="I141" s="616">
        <f t="shared" si="93"/>
        <v>0</v>
      </c>
      <c r="J141" s="616">
        <f t="shared" si="93"/>
        <v>0</v>
      </c>
      <c r="K141" s="616">
        <f t="shared" si="93"/>
        <v>0</v>
      </c>
      <c r="L141" s="616">
        <f t="shared" si="93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94">G146</f>
        <v>0</v>
      </c>
      <c r="I146" s="269">
        <f t="shared" si="94"/>
        <v>0</v>
      </c>
      <c r="J146" s="269">
        <f t="shared" si="94"/>
        <v>0</v>
      </c>
      <c r="K146" s="269">
        <f t="shared" si="94"/>
        <v>0</v>
      </c>
      <c r="L146" s="269">
        <f t="shared" si="94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95">G147</f>
        <v>0</v>
      </c>
      <c r="I147" s="269">
        <f t="shared" si="95"/>
        <v>0</v>
      </c>
      <c r="J147" s="269">
        <f t="shared" si="95"/>
        <v>0</v>
      </c>
      <c r="K147" s="269">
        <f t="shared" si="95"/>
        <v>0</v>
      </c>
      <c r="L147" s="269">
        <f t="shared" si="95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95"/>
        <v>0</v>
      </c>
      <c r="I148" s="269">
        <f t="shared" si="95"/>
        <v>0</v>
      </c>
      <c r="J148" s="269">
        <f t="shared" si="95"/>
        <v>0</v>
      </c>
      <c r="K148" s="269">
        <f t="shared" si="95"/>
        <v>0</v>
      </c>
      <c r="L148" s="269">
        <f t="shared" si="95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94"/>
        <v>0</v>
      </c>
      <c r="I149" s="269">
        <f t="shared" si="94"/>
        <v>0</v>
      </c>
      <c r="J149" s="269">
        <f t="shared" si="94"/>
        <v>0</v>
      </c>
      <c r="K149" s="269">
        <f t="shared" si="94"/>
        <v>0</v>
      </c>
      <c r="L149" s="269">
        <f t="shared" si="94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94"/>
        <v>0</v>
      </c>
      <c r="I150" s="269">
        <f t="shared" si="94"/>
        <v>0</v>
      </c>
      <c r="J150" s="269">
        <f t="shared" si="94"/>
        <v>0</v>
      </c>
      <c r="K150" s="269">
        <f t="shared" si="94"/>
        <v>0</v>
      </c>
      <c r="L150" s="269">
        <f t="shared" si="94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6">SUM(G146:G150)</f>
        <v>0</v>
      </c>
      <c r="H152" s="593">
        <f t="shared" ref="H152:I152" si="97">SUM(H146:H150)</f>
        <v>0</v>
      </c>
      <c r="I152" s="593">
        <f t="shared" si="97"/>
        <v>0</v>
      </c>
      <c r="J152" s="593">
        <f t="shared" ref="J152:K152" si="98">SUM(J146:J150)</f>
        <v>0</v>
      </c>
      <c r="K152" s="593">
        <f t="shared" si="98"/>
        <v>0</v>
      </c>
      <c r="L152" s="593">
        <f t="shared" ref="L152" si="99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100">7/12*G152+5/12*H152</f>
        <v>0</v>
      </c>
      <c r="I153" s="616">
        <f t="shared" si="100"/>
        <v>0</v>
      </c>
      <c r="J153" s="616">
        <f t="shared" si="100"/>
        <v>0</v>
      </c>
      <c r="K153" s="616">
        <f t="shared" si="100"/>
        <v>0</v>
      </c>
      <c r="L153" s="616">
        <f t="shared" si="100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101">G158</f>
        <v>0</v>
      </c>
      <c r="I158" s="269">
        <f t="shared" si="101"/>
        <v>0</v>
      </c>
      <c r="J158" s="269">
        <f t="shared" si="101"/>
        <v>0</v>
      </c>
      <c r="K158" s="269">
        <f t="shared" si="101"/>
        <v>0</v>
      </c>
      <c r="L158" s="269">
        <f t="shared" si="101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102">G159</f>
        <v>0</v>
      </c>
      <c r="I159" s="269">
        <f t="shared" si="102"/>
        <v>0</v>
      </c>
      <c r="J159" s="269">
        <f t="shared" si="102"/>
        <v>0</v>
      </c>
      <c r="K159" s="269">
        <f t="shared" si="102"/>
        <v>0</v>
      </c>
      <c r="L159" s="269">
        <f t="shared" si="102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102"/>
        <v>0</v>
      </c>
      <c r="I160" s="269">
        <f t="shared" si="102"/>
        <v>0</v>
      </c>
      <c r="J160" s="269">
        <f t="shared" si="102"/>
        <v>0</v>
      </c>
      <c r="K160" s="269">
        <f t="shared" si="102"/>
        <v>0</v>
      </c>
      <c r="L160" s="269">
        <f t="shared" si="102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101"/>
        <v>0</v>
      </c>
      <c r="I161" s="269">
        <f t="shared" si="101"/>
        <v>0</v>
      </c>
      <c r="J161" s="269">
        <f t="shared" si="101"/>
        <v>0</v>
      </c>
      <c r="K161" s="269">
        <f t="shared" si="101"/>
        <v>0</v>
      </c>
      <c r="L161" s="269">
        <f t="shared" si="101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101"/>
        <v>0</v>
      </c>
      <c r="I162" s="269">
        <f t="shared" si="101"/>
        <v>0</v>
      </c>
      <c r="J162" s="269">
        <f t="shared" si="101"/>
        <v>0</v>
      </c>
      <c r="K162" s="269">
        <f t="shared" si="101"/>
        <v>0</v>
      </c>
      <c r="L162" s="269">
        <f t="shared" si="101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103">SUM(G158:G162)</f>
        <v>0</v>
      </c>
      <c r="H164" s="593">
        <f t="shared" ref="H164:I164" si="104">SUM(H158:H162)</f>
        <v>0</v>
      </c>
      <c r="I164" s="593">
        <f t="shared" si="104"/>
        <v>0</v>
      </c>
      <c r="J164" s="593">
        <f t="shared" ref="J164:K164" si="105">SUM(J158:J162)</f>
        <v>0</v>
      </c>
      <c r="K164" s="593">
        <f t="shared" si="105"/>
        <v>0</v>
      </c>
      <c r="L164" s="593">
        <f t="shared" ref="L164" si="106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7">7/12*G164+5/12*H164</f>
        <v>0</v>
      </c>
      <c r="I165" s="616">
        <f t="shared" si="107"/>
        <v>0</v>
      </c>
      <c r="J165" s="616">
        <f t="shared" si="107"/>
        <v>0</v>
      </c>
      <c r="K165" s="616">
        <f t="shared" si="107"/>
        <v>0</v>
      </c>
      <c r="L165" s="616">
        <f t="shared" si="107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8">G86</f>
        <v>2014/15</v>
      </c>
      <c r="H170" s="664" t="str">
        <f t="shared" si="108"/>
        <v>2015/16</v>
      </c>
      <c r="I170" s="664" t="str">
        <f t="shared" si="108"/>
        <v>2016/17</v>
      </c>
      <c r="J170" s="664" t="str">
        <f t="shared" si="108"/>
        <v>2017/18</v>
      </c>
      <c r="K170" s="664" t="str">
        <f t="shared" si="108"/>
        <v>2018/19</v>
      </c>
      <c r="L170" s="664" t="str">
        <f t="shared" ref="L170" si="109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10">G9</f>
        <v>2014</v>
      </c>
      <c r="H171" s="664">
        <f t="shared" si="110"/>
        <v>2015</v>
      </c>
      <c r="I171" s="664">
        <f t="shared" si="110"/>
        <v>2016</v>
      </c>
      <c r="J171" s="664">
        <f t="shared" si="110"/>
        <v>2017</v>
      </c>
      <c r="K171" s="664">
        <f t="shared" si="110"/>
        <v>2018</v>
      </c>
      <c r="L171" s="664">
        <f t="shared" ref="L171" si="111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12">G177</f>
        <v>0</v>
      </c>
      <c r="I177" s="269">
        <f t="shared" si="112"/>
        <v>0</v>
      </c>
      <c r="J177" s="269">
        <f t="shared" si="112"/>
        <v>0</v>
      </c>
      <c r="K177" s="269">
        <f t="shared" si="112"/>
        <v>0</v>
      </c>
      <c r="L177" s="269">
        <f t="shared" si="112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12"/>
        <v>0</v>
      </c>
      <c r="I178" s="269">
        <f t="shared" si="112"/>
        <v>0</v>
      </c>
      <c r="J178" s="269">
        <f t="shared" si="112"/>
        <v>0</v>
      </c>
      <c r="K178" s="269">
        <f t="shared" si="112"/>
        <v>0</v>
      </c>
      <c r="L178" s="269">
        <f t="shared" si="112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12"/>
        <v>0</v>
      </c>
      <c r="I179" s="269">
        <f t="shared" si="112"/>
        <v>0</v>
      </c>
      <c r="J179" s="269">
        <f t="shared" si="112"/>
        <v>0</v>
      </c>
      <c r="K179" s="269">
        <f t="shared" si="112"/>
        <v>0</v>
      </c>
      <c r="L179" s="269">
        <f t="shared" si="112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13">SUM(G177:G179)</f>
        <v>0</v>
      </c>
      <c r="H180" s="594">
        <f t="shared" ref="H180:I180" si="114">SUM(H177:H179)</f>
        <v>0</v>
      </c>
      <c r="I180" s="594">
        <f t="shared" si="114"/>
        <v>0</v>
      </c>
      <c r="J180" s="594">
        <f t="shared" ref="J180:K180" si="115">SUM(J177:J179)</f>
        <v>0</v>
      </c>
      <c r="K180" s="594">
        <f t="shared" si="115"/>
        <v>0</v>
      </c>
      <c r="L180" s="594">
        <f t="shared" ref="L180" si="116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7">G182</f>
        <v>0</v>
      </c>
      <c r="I182" s="269">
        <f t="shared" si="117"/>
        <v>0</v>
      </c>
      <c r="J182" s="269">
        <f t="shared" si="117"/>
        <v>0</v>
      </c>
      <c r="K182" s="269">
        <f t="shared" si="117"/>
        <v>0</v>
      </c>
      <c r="L182" s="269">
        <f t="shared" si="117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7"/>
        <v>0</v>
      </c>
      <c r="I183" s="269">
        <f t="shared" si="117"/>
        <v>0</v>
      </c>
      <c r="J183" s="269">
        <f t="shared" si="117"/>
        <v>0</v>
      </c>
      <c r="K183" s="269">
        <f t="shared" si="117"/>
        <v>0</v>
      </c>
      <c r="L183" s="269">
        <f t="shared" si="117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7"/>
        <v>0</v>
      </c>
      <c r="I184" s="269">
        <f t="shared" si="117"/>
        <v>0</v>
      </c>
      <c r="J184" s="269">
        <f t="shared" si="117"/>
        <v>0</v>
      </c>
      <c r="K184" s="269">
        <f t="shared" si="117"/>
        <v>0</v>
      </c>
      <c r="L184" s="269">
        <f t="shared" si="117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7"/>
        <v>0</v>
      </c>
      <c r="I185" s="269">
        <f t="shared" si="117"/>
        <v>0</v>
      </c>
      <c r="J185" s="269">
        <f t="shared" si="117"/>
        <v>0</v>
      </c>
      <c r="K185" s="269">
        <f t="shared" si="117"/>
        <v>0</v>
      </c>
      <c r="L185" s="269">
        <f t="shared" si="117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7"/>
        <v>0</v>
      </c>
      <c r="I186" s="269">
        <f t="shared" si="117"/>
        <v>0</v>
      </c>
      <c r="J186" s="269">
        <f t="shared" si="117"/>
        <v>0</v>
      </c>
      <c r="K186" s="269">
        <f t="shared" si="117"/>
        <v>0</v>
      </c>
      <c r="L186" s="269">
        <f t="shared" si="117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8">SUM(G182:G186)</f>
        <v>0</v>
      </c>
      <c r="H187" s="594">
        <f t="shared" ref="H187:I187" si="119">SUM(H182:H186)</f>
        <v>0</v>
      </c>
      <c r="I187" s="594">
        <f t="shared" si="119"/>
        <v>0</v>
      </c>
      <c r="J187" s="594">
        <f t="shared" ref="J187:K187" si="120">SUM(J182:J186)</f>
        <v>0</v>
      </c>
      <c r="K187" s="594">
        <f t="shared" si="120"/>
        <v>0</v>
      </c>
      <c r="L187" s="594">
        <f t="shared" ref="L187" si="121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" si="122">G180+G187</f>
        <v>0</v>
      </c>
      <c r="H189" s="593">
        <f t="shared" ref="H189:I189" si="123">H180+H187</f>
        <v>0</v>
      </c>
      <c r="I189" s="593">
        <f t="shared" si="123"/>
        <v>0</v>
      </c>
      <c r="J189" s="593">
        <f t="shared" ref="J189:K189" si="124">J180+J187</f>
        <v>0</v>
      </c>
      <c r="K189" s="593">
        <f t="shared" si="124"/>
        <v>0</v>
      </c>
      <c r="L189" s="593">
        <f t="shared" ref="L189" si="125">L180+L187</f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26">7/12*G189+5/12*H189</f>
        <v>0</v>
      </c>
      <c r="I190" s="353">
        <f t="shared" ref="I190" si="127">7/12*H189+5/12*I189</f>
        <v>0</v>
      </c>
      <c r="J190" s="353">
        <f t="shared" ref="J190:L190" si="128">7/12*I189+5/12*J189</f>
        <v>0</v>
      </c>
      <c r="K190" s="353">
        <f t="shared" si="128"/>
        <v>0</v>
      </c>
      <c r="L190" s="353">
        <f t="shared" si="128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9">G195</f>
        <v>0</v>
      </c>
      <c r="I195" s="269">
        <f t="shared" si="129"/>
        <v>0</v>
      </c>
      <c r="J195" s="269">
        <f t="shared" si="129"/>
        <v>0</v>
      </c>
      <c r="K195" s="269">
        <f t="shared" si="129"/>
        <v>0</v>
      </c>
      <c r="L195" s="269">
        <f t="shared" si="129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9"/>
        <v>0</v>
      </c>
      <c r="I196" s="269">
        <f t="shared" si="129"/>
        <v>0</v>
      </c>
      <c r="J196" s="269">
        <f t="shared" si="129"/>
        <v>0</v>
      </c>
      <c r="K196" s="269">
        <f t="shared" si="129"/>
        <v>0</v>
      </c>
      <c r="L196" s="269">
        <f t="shared" si="129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9"/>
        <v>0</v>
      </c>
      <c r="I197" s="269">
        <f t="shared" si="129"/>
        <v>0</v>
      </c>
      <c r="J197" s="269">
        <f t="shared" si="129"/>
        <v>0</v>
      </c>
      <c r="K197" s="269">
        <f t="shared" si="129"/>
        <v>0</v>
      </c>
      <c r="L197" s="269">
        <f t="shared" si="129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9"/>
        <v>0</v>
      </c>
      <c r="I198" s="269">
        <f t="shared" si="129"/>
        <v>0</v>
      </c>
      <c r="J198" s="269">
        <f t="shared" si="129"/>
        <v>0</v>
      </c>
      <c r="K198" s="269">
        <f t="shared" si="129"/>
        <v>0</v>
      </c>
      <c r="L198" s="269">
        <f t="shared" si="129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30">SUM(G195:G198)</f>
        <v>0</v>
      </c>
      <c r="H200" s="595">
        <f t="shared" ref="H200:I200" si="131">SUM(H195:H198)</f>
        <v>0</v>
      </c>
      <c r="I200" s="595">
        <f t="shared" si="131"/>
        <v>0</v>
      </c>
      <c r="J200" s="595">
        <f t="shared" ref="J200:K200" si="132">SUM(J195:J198)</f>
        <v>0</v>
      </c>
      <c r="K200" s="595">
        <f t="shared" si="132"/>
        <v>0</v>
      </c>
      <c r="L200" s="595">
        <f t="shared" ref="L200" si="133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34">G206</f>
        <v>0</v>
      </c>
      <c r="I206" s="269">
        <f t="shared" si="134"/>
        <v>0</v>
      </c>
      <c r="J206" s="269">
        <f t="shared" si="134"/>
        <v>0</v>
      </c>
      <c r="K206" s="269">
        <f t="shared" si="134"/>
        <v>0</v>
      </c>
      <c r="L206" s="269">
        <f t="shared" si="134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34"/>
        <v>0</v>
      </c>
      <c r="I207" s="269">
        <f t="shared" si="134"/>
        <v>0</v>
      </c>
      <c r="J207" s="269">
        <f t="shared" si="134"/>
        <v>0</v>
      </c>
      <c r="K207" s="269">
        <f t="shared" si="134"/>
        <v>0</v>
      </c>
      <c r="L207" s="269">
        <f t="shared" si="134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ref="H208:L210" si="135">G208</f>
        <v>0</v>
      </c>
      <c r="I208" s="269">
        <f t="shared" si="135"/>
        <v>0</v>
      </c>
      <c r="J208" s="269">
        <f t="shared" si="135"/>
        <v>0</v>
      </c>
      <c r="K208" s="269">
        <f t="shared" si="135"/>
        <v>0</v>
      </c>
      <c r="L208" s="269">
        <f t="shared" si="135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35"/>
        <v>0</v>
      </c>
      <c r="I209" s="269">
        <f t="shared" si="135"/>
        <v>0</v>
      </c>
      <c r="J209" s="269">
        <f t="shared" si="135"/>
        <v>0</v>
      </c>
      <c r="K209" s="269">
        <f t="shared" si="135"/>
        <v>0</v>
      </c>
      <c r="L209" s="269">
        <f t="shared" si="135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35"/>
        <v>0</v>
      </c>
      <c r="I210" s="269">
        <f t="shared" si="135"/>
        <v>0</v>
      </c>
      <c r="J210" s="269">
        <f t="shared" si="135"/>
        <v>0</v>
      </c>
      <c r="K210" s="269">
        <f t="shared" si="135"/>
        <v>0</v>
      </c>
      <c r="L210" s="269">
        <f t="shared" si="135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ref="H211:L212" si="136">G211</f>
        <v>0</v>
      </c>
      <c r="I211" s="269">
        <f t="shared" si="136"/>
        <v>0</v>
      </c>
      <c r="J211" s="269">
        <f t="shared" si="136"/>
        <v>0</v>
      </c>
      <c r="K211" s="269">
        <f t="shared" si="136"/>
        <v>0</v>
      </c>
      <c r="L211" s="269">
        <f t="shared" si="136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36"/>
        <v>0</v>
      </c>
      <c r="I212" s="269">
        <f t="shared" si="136"/>
        <v>0</v>
      </c>
      <c r="J212" s="269">
        <f t="shared" si="136"/>
        <v>0</v>
      </c>
      <c r="K212" s="269">
        <f t="shared" si="136"/>
        <v>0</v>
      </c>
      <c r="L212" s="269">
        <f t="shared" si="136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34"/>
        <v>0</v>
      </c>
      <c r="I213" s="269">
        <f t="shared" si="134"/>
        <v>0</v>
      </c>
      <c r="J213" s="269">
        <f t="shared" si="134"/>
        <v>0</v>
      </c>
      <c r="K213" s="269">
        <f t="shared" si="134"/>
        <v>0</v>
      </c>
      <c r="L213" s="269">
        <f t="shared" si="134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34"/>
        <v>0</v>
      </c>
      <c r="I214" s="269">
        <f t="shared" si="134"/>
        <v>0</v>
      </c>
      <c r="J214" s="269">
        <f t="shared" si="134"/>
        <v>0</v>
      </c>
      <c r="K214" s="269">
        <f t="shared" si="134"/>
        <v>0</v>
      </c>
      <c r="L214" s="269">
        <f t="shared" si="134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34"/>
        <v>0</v>
      </c>
      <c r="I215" s="269">
        <f t="shared" si="134"/>
        <v>0</v>
      </c>
      <c r="J215" s="269">
        <f t="shared" si="134"/>
        <v>0</v>
      </c>
      <c r="K215" s="269">
        <f t="shared" si="134"/>
        <v>0</v>
      </c>
      <c r="L215" s="269">
        <f t="shared" si="134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" si="137">SUM(G206:G215)</f>
        <v>0</v>
      </c>
      <c r="H217" s="595">
        <f t="shared" ref="H217:I217" si="138">SUM(H206:H215)</f>
        <v>0</v>
      </c>
      <c r="I217" s="595">
        <f t="shared" si="138"/>
        <v>0</v>
      </c>
      <c r="J217" s="595">
        <f t="shared" ref="J217:K217" si="139">SUM(J206:J215)</f>
        <v>0</v>
      </c>
      <c r="K217" s="595">
        <f t="shared" si="139"/>
        <v>0</v>
      </c>
      <c r="L217" s="595">
        <f t="shared" ref="L217" si="140">SUM(L206:L215)</f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41">G223</f>
        <v>0</v>
      </c>
      <c r="I223" s="269">
        <f t="shared" si="141"/>
        <v>0</v>
      </c>
      <c r="J223" s="269">
        <f t="shared" si="141"/>
        <v>0</v>
      </c>
      <c r="K223" s="269">
        <f t="shared" si="141"/>
        <v>0</v>
      </c>
      <c r="L223" s="269">
        <f t="shared" si="14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ref="H224:L225" si="142">G224</f>
        <v>0</v>
      </c>
      <c r="I224" s="269">
        <f t="shared" si="142"/>
        <v>0</v>
      </c>
      <c r="J224" s="269">
        <f t="shared" si="142"/>
        <v>0</v>
      </c>
      <c r="K224" s="269">
        <f t="shared" si="142"/>
        <v>0</v>
      </c>
      <c r="L224" s="269">
        <f t="shared" si="142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42"/>
        <v>0</v>
      </c>
      <c r="I225" s="269">
        <f t="shared" si="142"/>
        <v>0</v>
      </c>
      <c r="J225" s="269">
        <f t="shared" si="142"/>
        <v>0</v>
      </c>
      <c r="K225" s="269">
        <f t="shared" si="142"/>
        <v>0</v>
      </c>
      <c r="L225" s="269">
        <f t="shared" si="142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41"/>
        <v>0</v>
      </c>
      <c r="I226" s="269">
        <f t="shared" si="141"/>
        <v>0</v>
      </c>
      <c r="J226" s="269">
        <f t="shared" si="141"/>
        <v>0</v>
      </c>
      <c r="K226" s="269">
        <f t="shared" si="141"/>
        <v>0</v>
      </c>
      <c r="L226" s="269">
        <f t="shared" si="14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41"/>
        <v>0</v>
      </c>
      <c r="I227" s="269">
        <f t="shared" si="141"/>
        <v>0</v>
      </c>
      <c r="J227" s="269">
        <f t="shared" si="141"/>
        <v>0</v>
      </c>
      <c r="K227" s="269">
        <f t="shared" si="141"/>
        <v>0</v>
      </c>
      <c r="L227" s="269">
        <f t="shared" si="14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41"/>
        <v>0</v>
      </c>
      <c r="I228" s="269">
        <f t="shared" si="141"/>
        <v>0</v>
      </c>
      <c r="J228" s="269">
        <f t="shared" si="141"/>
        <v>0</v>
      </c>
      <c r="K228" s="269">
        <f t="shared" si="141"/>
        <v>0</v>
      </c>
      <c r="L228" s="269">
        <f t="shared" si="14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" si="143">SUM(G223:G228)</f>
        <v>0</v>
      </c>
      <c r="H230" s="595">
        <f t="shared" ref="H230:I230" si="144">SUM(H223:H228)</f>
        <v>0</v>
      </c>
      <c r="I230" s="595">
        <f t="shared" si="144"/>
        <v>0</v>
      </c>
      <c r="J230" s="595">
        <f t="shared" ref="J230:K230" si="145">SUM(J223:J228)</f>
        <v>0</v>
      </c>
      <c r="K230" s="595">
        <f t="shared" si="145"/>
        <v>0</v>
      </c>
      <c r="L230" s="595">
        <f t="shared" ref="L230" si="146">SUM(L223:L228)</f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" si="147">G200+G217+G230</f>
        <v>0</v>
      </c>
      <c r="H234" s="593">
        <f t="shared" ref="H234:I234" si="148">H200+H217+H230</f>
        <v>0</v>
      </c>
      <c r="I234" s="593">
        <f t="shared" si="148"/>
        <v>0</v>
      </c>
      <c r="J234" s="593">
        <f t="shared" ref="J234:K234" si="149">J200+J217+J230</f>
        <v>0</v>
      </c>
      <c r="K234" s="593">
        <f t="shared" si="149"/>
        <v>0</v>
      </c>
      <c r="L234" s="593">
        <f t="shared" ref="L234" si="150">L200+L217+L230</f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51">G9</f>
        <v>2014</v>
      </c>
      <c r="H243" s="664">
        <f t="shared" si="151"/>
        <v>2015</v>
      </c>
      <c r="I243" s="664">
        <f t="shared" si="151"/>
        <v>2016</v>
      </c>
      <c r="J243" s="664">
        <f t="shared" si="151"/>
        <v>2017</v>
      </c>
      <c r="K243" s="664">
        <f t="shared" si="151"/>
        <v>2018</v>
      </c>
      <c r="L243" s="664">
        <f t="shared" ref="L243" si="152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53">H141</f>
        <v>0</v>
      </c>
      <c r="I249" s="519">
        <f t="shared" ref="I249:J249" si="154">I141</f>
        <v>0</v>
      </c>
      <c r="J249" s="519">
        <f t="shared" si="154"/>
        <v>0</v>
      </c>
      <c r="K249" s="519">
        <f t="shared" ref="K249:L249" si="155">K141</f>
        <v>0</v>
      </c>
      <c r="L249" s="519">
        <f t="shared" si="155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56">H153</f>
        <v>0</v>
      </c>
      <c r="I250" s="601">
        <f t="shared" ref="I250:J250" si="157">I153</f>
        <v>0</v>
      </c>
      <c r="J250" s="601">
        <f t="shared" si="157"/>
        <v>0</v>
      </c>
      <c r="K250" s="601">
        <f t="shared" ref="K250:L250" si="158">K153</f>
        <v>0</v>
      </c>
      <c r="L250" s="601">
        <f t="shared" si="158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59">H165</f>
        <v>0</v>
      </c>
      <c r="I251" s="601">
        <f t="shared" ref="I251:J251" si="160">I165</f>
        <v>0</v>
      </c>
      <c r="J251" s="601">
        <f t="shared" si="160"/>
        <v>0</v>
      </c>
      <c r="K251" s="601">
        <f t="shared" ref="K251:L251" si="161">K165</f>
        <v>0</v>
      </c>
      <c r="L251" s="601">
        <f t="shared" si="161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" si="162">SUM(G249:G251)</f>
        <v>0</v>
      </c>
      <c r="H252" s="523">
        <f t="shared" ref="H252:I252" si="163">SUM(H249:H251)</f>
        <v>0</v>
      </c>
      <c r="I252" s="523">
        <f t="shared" si="163"/>
        <v>0</v>
      </c>
      <c r="J252" s="523">
        <f t="shared" ref="J252:K252" si="164">SUM(J249:J251)</f>
        <v>0</v>
      </c>
      <c r="K252" s="523">
        <f t="shared" si="164"/>
        <v>0</v>
      </c>
      <c r="L252" s="523">
        <f t="shared" ref="L252" si="165">SUM(L249:L251)</f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66">H190</f>
        <v>0</v>
      </c>
      <c r="I254" s="519">
        <f t="shared" si="166"/>
        <v>0</v>
      </c>
      <c r="J254" s="519">
        <f t="shared" si="166"/>
        <v>0</v>
      </c>
      <c r="K254" s="519">
        <f t="shared" ref="K254:L254" si="167">K190</f>
        <v>0</v>
      </c>
      <c r="L254" s="519">
        <f t="shared" si="167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:I255" si="168">H200</f>
        <v>0</v>
      </c>
      <c r="I255" s="519">
        <f t="shared" si="168"/>
        <v>0</v>
      </c>
      <c r="J255" s="519">
        <f t="shared" ref="J255:K255" si="169">J200</f>
        <v>0</v>
      </c>
      <c r="K255" s="519">
        <f t="shared" si="169"/>
        <v>0</v>
      </c>
      <c r="L255" s="519">
        <f t="shared" ref="L255" si="170">L200</f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:I256" si="171">H217</f>
        <v>0</v>
      </c>
      <c r="I256" s="519">
        <f t="shared" si="171"/>
        <v>0</v>
      </c>
      <c r="J256" s="519">
        <f t="shared" ref="J256:K256" si="172">J217</f>
        <v>0</v>
      </c>
      <c r="K256" s="519">
        <f t="shared" si="172"/>
        <v>0</v>
      </c>
      <c r="L256" s="519">
        <f t="shared" ref="L256" si="173">L217</f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:I257" si="174">H230</f>
        <v>0</v>
      </c>
      <c r="I257" s="519">
        <f t="shared" si="174"/>
        <v>0</v>
      </c>
      <c r="J257" s="519">
        <f t="shared" ref="J257:K257" si="175">J230</f>
        <v>0</v>
      </c>
      <c r="K257" s="519">
        <f t="shared" si="175"/>
        <v>0</v>
      </c>
      <c r="L257" s="519">
        <f t="shared" ref="L257" si="176">L230</f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" si="177">SUM(G254:G257)</f>
        <v>0</v>
      </c>
      <c r="H258" s="523">
        <f t="shared" ref="H258:I258" si="178">SUM(H254:H257)</f>
        <v>0</v>
      </c>
      <c r="I258" s="523">
        <f t="shared" si="178"/>
        <v>0</v>
      </c>
      <c r="J258" s="523">
        <f t="shared" ref="J258:K258" si="179">SUM(J254:J257)</f>
        <v>0</v>
      </c>
      <c r="K258" s="523">
        <f t="shared" si="179"/>
        <v>0</v>
      </c>
      <c r="L258" s="523">
        <f t="shared" ref="L258" si="180">SUM(L254:L257)</f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" si="181">G252-G258</f>
        <v>0</v>
      </c>
      <c r="H260" s="523">
        <f t="shared" ref="H260:I260" si="182">H252-H258</f>
        <v>0</v>
      </c>
      <c r="I260" s="523">
        <f t="shared" si="182"/>
        <v>0</v>
      </c>
      <c r="J260" s="523">
        <f t="shared" ref="J260:K260" si="183">J252-J258</f>
        <v>0</v>
      </c>
      <c r="K260" s="523">
        <f t="shared" si="183"/>
        <v>0</v>
      </c>
      <c r="L260" s="523">
        <f t="shared" ref="L260" si="184">L252-L258</f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85">G266</f>
        <v>0</v>
      </c>
      <c r="I266" s="409">
        <f t="shared" si="185"/>
        <v>0</v>
      </c>
      <c r="J266" s="409">
        <f t="shared" si="185"/>
        <v>0</v>
      </c>
      <c r="K266" s="409">
        <f t="shared" si="185"/>
        <v>0</v>
      </c>
      <c r="L266" s="409">
        <f t="shared" si="185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85"/>
        <v>0</v>
      </c>
      <c r="I267" s="409">
        <f t="shared" si="185"/>
        <v>0</v>
      </c>
      <c r="J267" s="409">
        <f t="shared" si="185"/>
        <v>0</v>
      </c>
      <c r="K267" s="409">
        <f t="shared" si="185"/>
        <v>0</v>
      </c>
      <c r="L267" s="409">
        <f t="shared" si="185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86">G266-G267</f>
        <v>0</v>
      </c>
      <c r="H269" s="523">
        <f t="shared" si="186"/>
        <v>0</v>
      </c>
      <c r="I269" s="523">
        <f t="shared" si="186"/>
        <v>0</v>
      </c>
      <c r="J269" s="523">
        <f t="shared" si="186"/>
        <v>0</v>
      </c>
      <c r="K269" s="523">
        <f t="shared" si="186"/>
        <v>0</v>
      </c>
      <c r="L269" s="523">
        <f t="shared" ref="L269" si="187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88">G260+G269</f>
        <v>0</v>
      </c>
      <c r="H273" s="523">
        <f t="shared" si="188"/>
        <v>0</v>
      </c>
      <c r="I273" s="523">
        <f t="shared" si="188"/>
        <v>0</v>
      </c>
      <c r="J273" s="523">
        <f t="shared" si="188"/>
        <v>0</v>
      </c>
      <c r="K273" s="523">
        <f t="shared" si="188"/>
        <v>0</v>
      </c>
      <c r="L273" s="523">
        <f t="shared" ref="L273" si="189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90">G273/(G252+G266)</f>
        <v>#DIV/0!</v>
      </c>
      <c r="H274" s="662" t="e">
        <f t="shared" si="190"/>
        <v>#DIV/0!</v>
      </c>
      <c r="I274" s="662" t="e">
        <f t="shared" si="190"/>
        <v>#DIV/0!</v>
      </c>
      <c r="J274" s="662" t="e">
        <f t="shared" si="190"/>
        <v>#DIV/0!</v>
      </c>
      <c r="K274" s="662" t="e">
        <f t="shared" si="190"/>
        <v>#DIV/0!</v>
      </c>
      <c r="L274" s="662" t="e">
        <f t="shared" ref="L274" si="191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183:E183"/>
    <mergeCell ref="D184:E184"/>
    <mergeCell ref="D185:E185"/>
    <mergeCell ref="D186:E186"/>
    <mergeCell ref="D146:E146"/>
    <mergeCell ref="D149:E149"/>
    <mergeCell ref="D150:E150"/>
    <mergeCell ref="D158:E158"/>
    <mergeCell ref="D161:E161"/>
    <mergeCell ref="D162:E162"/>
    <mergeCell ref="D182:E182"/>
    <mergeCell ref="D196:E196"/>
    <mergeCell ref="D195:E195"/>
    <mergeCell ref="D215:E215"/>
    <mergeCell ref="D197:E197"/>
    <mergeCell ref="D198:E198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133:E133"/>
    <mergeCell ref="D134:E134"/>
    <mergeCell ref="D135:E135"/>
    <mergeCell ref="D124:E124"/>
    <mergeCell ref="D125:E125"/>
    <mergeCell ref="D126:E126"/>
    <mergeCell ref="D127:E127"/>
    <mergeCell ref="D128:E128"/>
    <mergeCell ref="D119:E119"/>
    <mergeCell ref="D120:E120"/>
    <mergeCell ref="D118:E118"/>
    <mergeCell ref="D131:E131"/>
    <mergeCell ref="D132:E132"/>
  </mergeCells>
  <phoneticPr fontId="0" type="noConversion"/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7"/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" si="30">SUM(G47:G48)</f>
        <v>0</v>
      </c>
      <c r="H52" s="517">
        <f t="shared" ref="H52:I52" si="31">SUM(H47:H48)</f>
        <v>0</v>
      </c>
      <c r="I52" s="517">
        <f t="shared" si="31"/>
        <v>0</v>
      </c>
      <c r="J52" s="517">
        <f t="shared" ref="J52:K52" si="32">SUM(J47:J48)</f>
        <v>0</v>
      </c>
      <c r="K52" s="517">
        <f t="shared" si="32"/>
        <v>0</v>
      </c>
      <c r="L52" s="517">
        <f t="shared" ref="L52" si="33">SUM(L47:L48)</f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4">G55</f>
        <v>0</v>
      </c>
      <c r="I55" s="316">
        <f t="shared" si="34"/>
        <v>0</v>
      </c>
      <c r="J55" s="316">
        <f t="shared" si="34"/>
        <v>0</v>
      </c>
      <c r="K55" s="316">
        <f t="shared" si="34"/>
        <v>0</v>
      </c>
      <c r="L55" s="316">
        <f t="shared" si="34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4"/>
        <v>0</v>
      </c>
      <c r="I56" s="316">
        <f t="shared" si="34"/>
        <v>0</v>
      </c>
      <c r="J56" s="316">
        <f t="shared" si="34"/>
        <v>0</v>
      </c>
      <c r="K56" s="316">
        <f t="shared" si="34"/>
        <v>0</v>
      </c>
      <c r="L56" s="316">
        <f t="shared" si="34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5">G55+G56</f>
        <v>0</v>
      </c>
      <c r="H57" s="516">
        <f t="shared" si="35"/>
        <v>0</v>
      </c>
      <c r="I57" s="516">
        <f t="shared" si="35"/>
        <v>0</v>
      </c>
      <c r="J57" s="516">
        <f t="shared" si="35"/>
        <v>0</v>
      </c>
      <c r="K57" s="516">
        <f t="shared" si="35"/>
        <v>0</v>
      </c>
      <c r="L57" s="516">
        <f t="shared" si="35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6">G58</f>
        <v>0</v>
      </c>
      <c r="I58" s="316">
        <f t="shared" si="36"/>
        <v>0</v>
      </c>
      <c r="J58" s="316">
        <f t="shared" si="36"/>
        <v>0</v>
      </c>
      <c r="K58" s="316">
        <f t="shared" si="36"/>
        <v>0</v>
      </c>
      <c r="L58" s="316">
        <f t="shared" si="36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6"/>
        <v>0</v>
      </c>
      <c r="I59" s="316">
        <f t="shared" si="36"/>
        <v>0</v>
      </c>
      <c r="J59" s="316">
        <f t="shared" si="36"/>
        <v>0</v>
      </c>
      <c r="K59" s="316">
        <f t="shared" si="36"/>
        <v>0</v>
      </c>
      <c r="L59" s="316">
        <f t="shared" si="36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7">($E$27*G58)+($E$28*G59)</f>
        <v>0</v>
      </c>
      <c r="H60" s="596">
        <f t="shared" si="37"/>
        <v>0</v>
      </c>
      <c r="I60" s="596">
        <f t="shared" si="37"/>
        <v>0</v>
      </c>
      <c r="J60" s="596">
        <f t="shared" si="37"/>
        <v>0</v>
      </c>
      <c r="K60" s="596">
        <f t="shared" si="37"/>
        <v>0</v>
      </c>
      <c r="L60" s="596">
        <f t="shared" ref="L60" si="38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9">ROUND(IF(G64&lt;(G57*0.8),G64,(0.8*G57)),0)</f>
        <v>0</v>
      </c>
      <c r="H61" s="517">
        <f t="shared" si="39"/>
        <v>0</v>
      </c>
      <c r="I61" s="517">
        <f>ROUND(IF(I64&lt;(I57*0.8),I64,(0.8*I57)),0)</f>
        <v>0</v>
      </c>
      <c r="J61" s="517">
        <f t="shared" si="39"/>
        <v>0</v>
      </c>
      <c r="K61" s="517">
        <f t="shared" si="39"/>
        <v>0</v>
      </c>
      <c r="L61" s="517">
        <f t="shared" ref="L61" si="40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1">+G62</f>
        <v>#REF!</v>
      </c>
      <c r="I62" s="315" t="e">
        <f t="shared" si="41"/>
        <v>#REF!</v>
      </c>
      <c r="J62" s="315" t="e">
        <f t="shared" si="41"/>
        <v>#REF!</v>
      </c>
      <c r="K62" s="315" t="e">
        <f t="shared" si="41"/>
        <v>#REF!</v>
      </c>
      <c r="L62" s="315" t="e">
        <f t="shared" si="41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" si="42">SUM(G58:G59)</f>
        <v>0</v>
      </c>
      <c r="H63" s="517">
        <f t="shared" ref="H63:I63" si="43">SUM(H58:H59)</f>
        <v>0</v>
      </c>
      <c r="I63" s="517">
        <f t="shared" si="43"/>
        <v>0</v>
      </c>
      <c r="J63" s="517">
        <f t="shared" ref="J63:K63" si="44">SUM(J58:J59)</f>
        <v>0</v>
      </c>
      <c r="K63" s="517">
        <f t="shared" si="44"/>
        <v>0</v>
      </c>
      <c r="L63" s="517">
        <f t="shared" ref="L63" si="45">SUM(L58:L59)</f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6">G9</f>
        <v>2014</v>
      </c>
      <c r="H67" s="668">
        <f t="shared" si="46"/>
        <v>2015</v>
      </c>
      <c r="I67" s="668">
        <f t="shared" si="46"/>
        <v>2016</v>
      </c>
      <c r="J67" s="668">
        <f t="shared" si="46"/>
        <v>2017</v>
      </c>
      <c r="K67" s="668">
        <f t="shared" si="46"/>
        <v>2018</v>
      </c>
      <c r="L67" s="668">
        <f t="shared" ref="L67" si="47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8">SUM(G71:G72)</f>
        <v>0</v>
      </c>
      <c r="H70" s="517">
        <f t="shared" si="48"/>
        <v>0</v>
      </c>
      <c r="I70" s="517">
        <f t="shared" si="48"/>
        <v>0</v>
      </c>
      <c r="J70" s="517">
        <f t="shared" si="48"/>
        <v>0</v>
      </c>
      <c r="K70" s="517">
        <f t="shared" si="48"/>
        <v>0</v>
      </c>
      <c r="L70" s="517">
        <f t="shared" ref="L70" si="49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50">LOOKUP(G69,groepenleerlingennu,vloeroppervlaknu)</f>
        <v>375</v>
      </c>
      <c r="H74" s="587">
        <f t="shared" si="50"/>
        <v>375</v>
      </c>
      <c r="I74" s="587">
        <f t="shared" si="50"/>
        <v>375</v>
      </c>
      <c r="J74" s="587">
        <f t="shared" si="50"/>
        <v>375</v>
      </c>
      <c r="K74" s="587">
        <f t="shared" si="50"/>
        <v>375</v>
      </c>
      <c r="L74" s="587">
        <f t="shared" ref="L74" si="51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2">SUM(G76:G77)</f>
        <v>0</v>
      </c>
      <c r="H75" s="517">
        <f t="shared" ref="H75:I75" si="53">SUM(H76:H77)</f>
        <v>0</v>
      </c>
      <c r="I75" s="517">
        <f t="shared" si="53"/>
        <v>0</v>
      </c>
      <c r="J75" s="517">
        <f t="shared" ref="J75:K75" si="54">SUM(J76:J77)</f>
        <v>0</v>
      </c>
      <c r="K75" s="517">
        <f t="shared" si="54"/>
        <v>0</v>
      </c>
      <c r="L75" s="517">
        <f t="shared" ref="L75" si="55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6">LOOKUP(G71,groepenleerlingennu,vloeroppervlaknu)</f>
        <v>0</v>
      </c>
      <c r="H76" s="598">
        <f t="shared" si="56"/>
        <v>0</v>
      </c>
      <c r="I76" s="598">
        <f t="shared" ref="I76:J76" si="57">LOOKUP(I71,groepenleerlingennu,vloeroppervlaknu)</f>
        <v>0</v>
      </c>
      <c r="J76" s="598">
        <f t="shared" si="57"/>
        <v>0</v>
      </c>
      <c r="K76" s="598">
        <f t="shared" ref="K76:L76" si="58">LOOKUP(K71,groepenleerlingennu,vloeroppervlaknu)</f>
        <v>0</v>
      </c>
      <c r="L76" s="598">
        <f t="shared" si="58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6"/>
        <v>0</v>
      </c>
      <c r="H77" s="598">
        <f t="shared" si="56"/>
        <v>0</v>
      </c>
      <c r="I77" s="598">
        <f t="shared" ref="I77:J77" si="59">LOOKUP(I72,groepenleerlingennu,vloeroppervlaknu)</f>
        <v>0</v>
      </c>
      <c r="J77" s="598">
        <f t="shared" si="59"/>
        <v>0</v>
      </c>
      <c r="K77" s="598">
        <f t="shared" ref="K77:L77" si="60">LOOKUP(K72,groepenleerlingennu,vloeroppervlaknu)</f>
        <v>0</v>
      </c>
      <c r="L77" s="598">
        <f t="shared" si="60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61">IF(G71=0,0,1)+IF(G72=0,0,1)</f>
        <v>0</v>
      </c>
      <c r="H79" s="110">
        <f t="shared" si="61"/>
        <v>0</v>
      </c>
      <c r="I79" s="110">
        <f t="shared" si="61"/>
        <v>0</v>
      </c>
      <c r="J79" s="110">
        <f t="shared" si="61"/>
        <v>0</v>
      </c>
      <c r="K79" s="110">
        <f t="shared" si="61"/>
        <v>0</v>
      </c>
      <c r="L79" s="110">
        <f t="shared" ref="L79" si="62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3">G8</f>
        <v>2014/15</v>
      </c>
      <c r="H86" s="664" t="str">
        <f t="shared" si="63"/>
        <v>2015/16</v>
      </c>
      <c r="I86" s="664" t="str">
        <f t="shared" si="63"/>
        <v>2016/17</v>
      </c>
      <c r="J86" s="664" t="str">
        <f t="shared" si="63"/>
        <v>2017/18</v>
      </c>
      <c r="K86" s="664" t="str">
        <f t="shared" si="63"/>
        <v>2018/19</v>
      </c>
      <c r="L86" s="664" t="str">
        <f t="shared" ref="L86" si="64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5">IF(G46=0,0,ROUND(0.75*(SUM(G99:G100)-G97),2))</f>
        <v>0</v>
      </c>
      <c r="H98" s="519">
        <f t="shared" si="65"/>
        <v>0</v>
      </c>
      <c r="I98" s="519">
        <f t="shared" si="65"/>
        <v>0</v>
      </c>
      <c r="J98" s="519">
        <f t="shared" si="65"/>
        <v>0</v>
      </c>
      <c r="K98" s="519">
        <f t="shared" si="65"/>
        <v>0</v>
      </c>
      <c r="L98" s="519">
        <f t="shared" ref="L98" si="66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7">SUM(G104:G108)</f>
        <v>0</v>
      </c>
      <c r="H109" s="588">
        <f t="shared" si="67"/>
        <v>0</v>
      </c>
      <c r="I109" s="588">
        <f t="shared" si="67"/>
        <v>0</v>
      </c>
      <c r="J109" s="588">
        <f t="shared" si="67"/>
        <v>0</v>
      </c>
      <c r="K109" s="588">
        <f t="shared" si="67"/>
        <v>0</v>
      </c>
      <c r="L109" s="588">
        <f t="shared" ref="L109" si="68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" si="69">G111+G112+G113</f>
        <v>0</v>
      </c>
      <c r="H114" s="589">
        <f t="shared" ref="H114:I114" si="70">H111+H112+H113</f>
        <v>0</v>
      </c>
      <c r="I114" s="589">
        <f t="shared" si="70"/>
        <v>0</v>
      </c>
      <c r="J114" s="589">
        <f t="shared" ref="J114:K114" si="71">J111+J112+J113</f>
        <v>0</v>
      </c>
      <c r="K114" s="589">
        <f t="shared" si="71"/>
        <v>0</v>
      </c>
      <c r="L114" s="589">
        <f t="shared" ref="L114" si="72">L111+L112+L113</f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3">G118</f>
        <v>0</v>
      </c>
      <c r="I118" s="269">
        <f t="shared" si="73"/>
        <v>0</v>
      </c>
      <c r="J118" s="269">
        <f t="shared" si="73"/>
        <v>0</v>
      </c>
      <c r="K118" s="269">
        <f t="shared" si="73"/>
        <v>0</v>
      </c>
      <c r="L118" s="269">
        <f t="shared" si="73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3"/>
        <v>0</v>
      </c>
      <c r="I119" s="269">
        <f t="shared" si="73"/>
        <v>0</v>
      </c>
      <c r="J119" s="269">
        <f t="shared" si="73"/>
        <v>0</v>
      </c>
      <c r="K119" s="269">
        <f t="shared" si="73"/>
        <v>0</v>
      </c>
      <c r="L119" s="269">
        <f t="shared" si="73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3"/>
        <v>0</v>
      </c>
      <c r="I120" s="269">
        <f t="shared" si="73"/>
        <v>0</v>
      </c>
      <c r="J120" s="269">
        <f t="shared" si="73"/>
        <v>0</v>
      </c>
      <c r="K120" s="269">
        <f t="shared" si="73"/>
        <v>0</v>
      </c>
      <c r="L120" s="269">
        <f t="shared" si="73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4">SUM(G116:G120)</f>
        <v>0</v>
      </c>
      <c r="H121" s="590">
        <f t="shared" si="74"/>
        <v>0</v>
      </c>
      <c r="I121" s="590">
        <f t="shared" ref="I121:J121" si="75">SUM(I116:I120)</f>
        <v>0</v>
      </c>
      <c r="J121" s="590">
        <f t="shared" si="75"/>
        <v>0</v>
      </c>
      <c r="K121" s="590">
        <f t="shared" ref="K121:L121" si="76">SUM(K116:K120)</f>
        <v>0</v>
      </c>
      <c r="L121" s="590">
        <f t="shared" si="76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7">G124</f>
        <v>0</v>
      </c>
      <c r="I124" s="269">
        <f t="shared" si="77"/>
        <v>0</v>
      </c>
      <c r="J124" s="269">
        <f t="shared" si="77"/>
        <v>0</v>
      </c>
      <c r="K124" s="269">
        <f t="shared" si="77"/>
        <v>0</v>
      </c>
      <c r="L124" s="269">
        <f t="shared" si="77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7"/>
        <v>0</v>
      </c>
      <c r="I125" s="269">
        <f t="shared" si="77"/>
        <v>0</v>
      </c>
      <c r="J125" s="269">
        <f t="shared" si="77"/>
        <v>0</v>
      </c>
      <c r="K125" s="269">
        <f t="shared" si="77"/>
        <v>0</v>
      </c>
      <c r="L125" s="269">
        <f t="shared" si="77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7"/>
        <v>0</v>
      </c>
      <c r="I126" s="269">
        <f t="shared" si="77"/>
        <v>0</v>
      </c>
      <c r="J126" s="269">
        <f t="shared" si="77"/>
        <v>0</v>
      </c>
      <c r="K126" s="269">
        <f t="shared" si="77"/>
        <v>0</v>
      </c>
      <c r="L126" s="269">
        <f t="shared" si="77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7"/>
        <v>0</v>
      </c>
      <c r="I127" s="269">
        <f t="shared" si="77"/>
        <v>0</v>
      </c>
      <c r="J127" s="269">
        <f t="shared" si="77"/>
        <v>0</v>
      </c>
      <c r="K127" s="269">
        <f t="shared" si="77"/>
        <v>0</v>
      </c>
      <c r="L127" s="269">
        <f t="shared" si="77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7"/>
        <v>0</v>
      </c>
      <c r="I128" s="269">
        <f t="shared" si="77"/>
        <v>0</v>
      </c>
      <c r="J128" s="269">
        <f t="shared" si="77"/>
        <v>0</v>
      </c>
      <c r="K128" s="269">
        <f t="shared" si="77"/>
        <v>0</v>
      </c>
      <c r="L128" s="269">
        <f t="shared" si="77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" si="78">SUM(G124:G128)</f>
        <v>0</v>
      </c>
      <c r="H129" s="591">
        <f t="shared" ref="H129:I129" si="79">SUM(H124:H128)</f>
        <v>0</v>
      </c>
      <c r="I129" s="591">
        <f t="shared" si="79"/>
        <v>0</v>
      </c>
      <c r="J129" s="591">
        <f t="shared" ref="J129:K129" si="80">SUM(J124:J128)</f>
        <v>0</v>
      </c>
      <c r="K129" s="591">
        <f t="shared" si="80"/>
        <v>0</v>
      </c>
      <c r="L129" s="591">
        <f t="shared" ref="L129" si="81">SUM(L124:L128)</f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82">G131</f>
        <v>0</v>
      </c>
      <c r="I131" s="269">
        <f t="shared" si="82"/>
        <v>0</v>
      </c>
      <c r="J131" s="269">
        <f t="shared" si="82"/>
        <v>0</v>
      </c>
      <c r="K131" s="269">
        <f t="shared" si="82"/>
        <v>0</v>
      </c>
      <c r="L131" s="269">
        <f t="shared" si="82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82"/>
        <v>0</v>
      </c>
      <c r="I132" s="269">
        <f t="shared" si="82"/>
        <v>0</v>
      </c>
      <c r="J132" s="269">
        <f t="shared" si="82"/>
        <v>0</v>
      </c>
      <c r="K132" s="269">
        <f t="shared" si="82"/>
        <v>0</v>
      </c>
      <c r="L132" s="269">
        <f t="shared" si="82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82"/>
        <v>0</v>
      </c>
      <c r="I133" s="269">
        <f t="shared" si="82"/>
        <v>0</v>
      </c>
      <c r="J133" s="269">
        <f t="shared" si="82"/>
        <v>0</v>
      </c>
      <c r="K133" s="269">
        <f t="shared" si="82"/>
        <v>0</v>
      </c>
      <c r="L133" s="269">
        <f t="shared" si="82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82"/>
        <v>0</v>
      </c>
      <c r="I134" s="269">
        <f t="shared" si="82"/>
        <v>0</v>
      </c>
      <c r="J134" s="269">
        <f t="shared" si="82"/>
        <v>0</v>
      </c>
      <c r="K134" s="269">
        <f t="shared" si="82"/>
        <v>0</v>
      </c>
      <c r="L134" s="269">
        <f t="shared" si="82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82"/>
        <v>0</v>
      </c>
      <c r="I135" s="269">
        <f t="shared" si="82"/>
        <v>0</v>
      </c>
      <c r="J135" s="269">
        <f t="shared" si="82"/>
        <v>0</v>
      </c>
      <c r="K135" s="269">
        <f t="shared" si="82"/>
        <v>0</v>
      </c>
      <c r="L135" s="269">
        <f t="shared" si="82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" si="83">SUM(G131:G135)</f>
        <v>0</v>
      </c>
      <c r="H136" s="591">
        <f t="shared" ref="H136:I136" si="84">SUM(H131:H135)</f>
        <v>0</v>
      </c>
      <c r="I136" s="591">
        <f t="shared" si="84"/>
        <v>0</v>
      </c>
      <c r="J136" s="591">
        <f t="shared" ref="J136:K136" si="85">SUM(J131:J135)</f>
        <v>0</v>
      </c>
      <c r="K136" s="591">
        <f t="shared" si="85"/>
        <v>0</v>
      </c>
      <c r="L136" s="591">
        <f t="shared" ref="L136" si="86">SUM(L131:L135)</f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" si="87">G129-G136</f>
        <v>0</v>
      </c>
      <c r="H138" s="588">
        <f t="shared" ref="H138:I138" si="88">H129-H136</f>
        <v>0</v>
      </c>
      <c r="I138" s="588">
        <f t="shared" si="88"/>
        <v>0</v>
      </c>
      <c r="J138" s="588">
        <f t="shared" ref="J138:K138" si="89">J129-J136</f>
        <v>0</v>
      </c>
      <c r="K138" s="588">
        <f t="shared" si="89"/>
        <v>0</v>
      </c>
      <c r="L138" s="588">
        <f t="shared" ref="L138" si="90">L129-L136</f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91">G102+G109+G114+G121-G138</f>
        <v>0</v>
      </c>
      <c r="H140" s="592">
        <f t="shared" si="91"/>
        <v>0</v>
      </c>
      <c r="I140" s="592">
        <f t="shared" si="91"/>
        <v>0</v>
      </c>
      <c r="J140" s="592">
        <f t="shared" si="91"/>
        <v>0</v>
      </c>
      <c r="K140" s="592">
        <f t="shared" si="91"/>
        <v>0</v>
      </c>
      <c r="L140" s="592">
        <f t="shared" ref="L140" si="92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93">7/12*(G140-G114)+5/12*(H140-H114)+H114</f>
        <v>0</v>
      </c>
      <c r="I141" s="616">
        <f t="shared" si="93"/>
        <v>0</v>
      </c>
      <c r="J141" s="616">
        <f t="shared" si="93"/>
        <v>0</v>
      </c>
      <c r="K141" s="616">
        <f t="shared" si="93"/>
        <v>0</v>
      </c>
      <c r="L141" s="616">
        <f t="shared" si="93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94">G146</f>
        <v>0</v>
      </c>
      <c r="I146" s="269">
        <f t="shared" si="94"/>
        <v>0</v>
      </c>
      <c r="J146" s="269">
        <f t="shared" si="94"/>
        <v>0</v>
      </c>
      <c r="K146" s="269">
        <f t="shared" si="94"/>
        <v>0</v>
      </c>
      <c r="L146" s="269">
        <f t="shared" si="94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95">G147</f>
        <v>0</v>
      </c>
      <c r="I147" s="269">
        <f t="shared" si="95"/>
        <v>0</v>
      </c>
      <c r="J147" s="269">
        <f t="shared" si="95"/>
        <v>0</v>
      </c>
      <c r="K147" s="269">
        <f t="shared" si="95"/>
        <v>0</v>
      </c>
      <c r="L147" s="269">
        <f t="shared" si="95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95"/>
        <v>0</v>
      </c>
      <c r="I148" s="269">
        <f t="shared" si="95"/>
        <v>0</v>
      </c>
      <c r="J148" s="269">
        <f t="shared" si="95"/>
        <v>0</v>
      </c>
      <c r="K148" s="269">
        <f t="shared" si="95"/>
        <v>0</v>
      </c>
      <c r="L148" s="269">
        <f t="shared" si="95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94"/>
        <v>0</v>
      </c>
      <c r="I149" s="269">
        <f t="shared" si="94"/>
        <v>0</v>
      </c>
      <c r="J149" s="269">
        <f t="shared" si="94"/>
        <v>0</v>
      </c>
      <c r="K149" s="269">
        <f t="shared" si="94"/>
        <v>0</v>
      </c>
      <c r="L149" s="269">
        <f t="shared" si="94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94"/>
        <v>0</v>
      </c>
      <c r="I150" s="269">
        <f t="shared" si="94"/>
        <v>0</v>
      </c>
      <c r="J150" s="269">
        <f t="shared" si="94"/>
        <v>0</v>
      </c>
      <c r="K150" s="269">
        <f t="shared" si="94"/>
        <v>0</v>
      </c>
      <c r="L150" s="269">
        <f t="shared" si="94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6">SUM(G146:G150)</f>
        <v>0</v>
      </c>
      <c r="H152" s="593">
        <f t="shared" ref="H152:I152" si="97">SUM(H146:H150)</f>
        <v>0</v>
      </c>
      <c r="I152" s="593">
        <f t="shared" si="97"/>
        <v>0</v>
      </c>
      <c r="J152" s="593">
        <f t="shared" ref="J152:K152" si="98">SUM(J146:J150)</f>
        <v>0</v>
      </c>
      <c r="K152" s="593">
        <f t="shared" si="98"/>
        <v>0</v>
      </c>
      <c r="L152" s="593">
        <f t="shared" ref="L152" si="99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100">7/12*G152+5/12*H152</f>
        <v>0</v>
      </c>
      <c r="I153" s="616">
        <f t="shared" si="100"/>
        <v>0</v>
      </c>
      <c r="J153" s="616">
        <f t="shared" si="100"/>
        <v>0</v>
      </c>
      <c r="K153" s="616">
        <f t="shared" si="100"/>
        <v>0</v>
      </c>
      <c r="L153" s="616">
        <f t="shared" si="100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101">G158</f>
        <v>0</v>
      </c>
      <c r="I158" s="269">
        <f t="shared" si="101"/>
        <v>0</v>
      </c>
      <c r="J158" s="269">
        <f t="shared" si="101"/>
        <v>0</v>
      </c>
      <c r="K158" s="269">
        <f t="shared" si="101"/>
        <v>0</v>
      </c>
      <c r="L158" s="269">
        <f t="shared" si="101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102">G159</f>
        <v>0</v>
      </c>
      <c r="I159" s="269">
        <f t="shared" si="102"/>
        <v>0</v>
      </c>
      <c r="J159" s="269">
        <f t="shared" si="102"/>
        <v>0</v>
      </c>
      <c r="K159" s="269">
        <f t="shared" si="102"/>
        <v>0</v>
      </c>
      <c r="L159" s="269">
        <f t="shared" si="102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102"/>
        <v>0</v>
      </c>
      <c r="I160" s="269">
        <f t="shared" si="102"/>
        <v>0</v>
      </c>
      <c r="J160" s="269">
        <f t="shared" si="102"/>
        <v>0</v>
      </c>
      <c r="K160" s="269">
        <f t="shared" si="102"/>
        <v>0</v>
      </c>
      <c r="L160" s="269">
        <f t="shared" si="102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101"/>
        <v>0</v>
      </c>
      <c r="I161" s="269">
        <f t="shared" si="101"/>
        <v>0</v>
      </c>
      <c r="J161" s="269">
        <f t="shared" si="101"/>
        <v>0</v>
      </c>
      <c r="K161" s="269">
        <f t="shared" si="101"/>
        <v>0</v>
      </c>
      <c r="L161" s="269">
        <f t="shared" si="101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101"/>
        <v>0</v>
      </c>
      <c r="I162" s="269">
        <f t="shared" si="101"/>
        <v>0</v>
      </c>
      <c r="J162" s="269">
        <f t="shared" si="101"/>
        <v>0</v>
      </c>
      <c r="K162" s="269">
        <f t="shared" si="101"/>
        <v>0</v>
      </c>
      <c r="L162" s="269">
        <f t="shared" si="101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103">SUM(G158:G162)</f>
        <v>0</v>
      </c>
      <c r="H164" s="593">
        <f t="shared" ref="H164:I164" si="104">SUM(H158:H162)</f>
        <v>0</v>
      </c>
      <c r="I164" s="593">
        <f t="shared" si="104"/>
        <v>0</v>
      </c>
      <c r="J164" s="593">
        <f t="shared" ref="J164:K164" si="105">SUM(J158:J162)</f>
        <v>0</v>
      </c>
      <c r="K164" s="593">
        <f t="shared" si="105"/>
        <v>0</v>
      </c>
      <c r="L164" s="593">
        <f t="shared" ref="L164" si="106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7">7/12*G164+5/12*H164</f>
        <v>0</v>
      </c>
      <c r="I165" s="616">
        <f t="shared" si="107"/>
        <v>0</v>
      </c>
      <c r="J165" s="616">
        <f t="shared" si="107"/>
        <v>0</v>
      </c>
      <c r="K165" s="616">
        <f t="shared" si="107"/>
        <v>0</v>
      </c>
      <c r="L165" s="616">
        <f t="shared" si="107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8">G86</f>
        <v>2014/15</v>
      </c>
      <c r="H170" s="664" t="str">
        <f t="shared" si="108"/>
        <v>2015/16</v>
      </c>
      <c r="I170" s="664" t="str">
        <f t="shared" si="108"/>
        <v>2016/17</v>
      </c>
      <c r="J170" s="664" t="str">
        <f t="shared" si="108"/>
        <v>2017/18</v>
      </c>
      <c r="K170" s="664" t="str">
        <f t="shared" si="108"/>
        <v>2018/19</v>
      </c>
      <c r="L170" s="664" t="str">
        <f t="shared" ref="L170" si="109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10">G9</f>
        <v>2014</v>
      </c>
      <c r="H171" s="664">
        <f t="shared" si="110"/>
        <v>2015</v>
      </c>
      <c r="I171" s="664">
        <f t="shared" si="110"/>
        <v>2016</v>
      </c>
      <c r="J171" s="664">
        <f t="shared" si="110"/>
        <v>2017</v>
      </c>
      <c r="K171" s="664">
        <f t="shared" si="110"/>
        <v>2018</v>
      </c>
      <c r="L171" s="664">
        <f t="shared" ref="L171" si="111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12">G177</f>
        <v>0</v>
      </c>
      <c r="I177" s="269">
        <f t="shared" si="112"/>
        <v>0</v>
      </c>
      <c r="J177" s="269">
        <f t="shared" si="112"/>
        <v>0</v>
      </c>
      <c r="K177" s="269">
        <f t="shared" si="112"/>
        <v>0</v>
      </c>
      <c r="L177" s="269">
        <f t="shared" si="112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12"/>
        <v>0</v>
      </c>
      <c r="I178" s="269">
        <f t="shared" si="112"/>
        <v>0</v>
      </c>
      <c r="J178" s="269">
        <f t="shared" si="112"/>
        <v>0</v>
      </c>
      <c r="K178" s="269">
        <f t="shared" si="112"/>
        <v>0</v>
      </c>
      <c r="L178" s="269">
        <f t="shared" si="112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12"/>
        <v>0</v>
      </c>
      <c r="I179" s="269">
        <f t="shared" si="112"/>
        <v>0</v>
      </c>
      <c r="J179" s="269">
        <f t="shared" si="112"/>
        <v>0</v>
      </c>
      <c r="K179" s="269">
        <f t="shared" si="112"/>
        <v>0</v>
      </c>
      <c r="L179" s="269">
        <f t="shared" si="112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13">SUM(G177:G179)</f>
        <v>0</v>
      </c>
      <c r="H180" s="594">
        <f t="shared" ref="H180:I180" si="114">SUM(H177:H179)</f>
        <v>0</v>
      </c>
      <c r="I180" s="594">
        <f t="shared" si="114"/>
        <v>0</v>
      </c>
      <c r="J180" s="594">
        <f t="shared" ref="J180:K180" si="115">SUM(J177:J179)</f>
        <v>0</v>
      </c>
      <c r="K180" s="594">
        <f t="shared" si="115"/>
        <v>0</v>
      </c>
      <c r="L180" s="594">
        <f t="shared" ref="L180" si="116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7">G182</f>
        <v>0</v>
      </c>
      <c r="I182" s="269">
        <f t="shared" si="117"/>
        <v>0</v>
      </c>
      <c r="J182" s="269">
        <f t="shared" si="117"/>
        <v>0</v>
      </c>
      <c r="K182" s="269">
        <f t="shared" si="117"/>
        <v>0</v>
      </c>
      <c r="L182" s="269">
        <f t="shared" si="117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7"/>
        <v>0</v>
      </c>
      <c r="I183" s="269">
        <f t="shared" si="117"/>
        <v>0</v>
      </c>
      <c r="J183" s="269">
        <f t="shared" si="117"/>
        <v>0</v>
      </c>
      <c r="K183" s="269">
        <f t="shared" si="117"/>
        <v>0</v>
      </c>
      <c r="L183" s="269">
        <f t="shared" si="117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7"/>
        <v>0</v>
      </c>
      <c r="I184" s="269">
        <f t="shared" si="117"/>
        <v>0</v>
      </c>
      <c r="J184" s="269">
        <f t="shared" si="117"/>
        <v>0</v>
      </c>
      <c r="K184" s="269">
        <f t="shared" si="117"/>
        <v>0</v>
      </c>
      <c r="L184" s="269">
        <f t="shared" si="117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7"/>
        <v>0</v>
      </c>
      <c r="I185" s="269">
        <f t="shared" si="117"/>
        <v>0</v>
      </c>
      <c r="J185" s="269">
        <f t="shared" si="117"/>
        <v>0</v>
      </c>
      <c r="K185" s="269">
        <f t="shared" si="117"/>
        <v>0</v>
      </c>
      <c r="L185" s="269">
        <f t="shared" si="117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7"/>
        <v>0</v>
      </c>
      <c r="I186" s="269">
        <f t="shared" si="117"/>
        <v>0</v>
      </c>
      <c r="J186" s="269">
        <f t="shared" si="117"/>
        <v>0</v>
      </c>
      <c r="K186" s="269">
        <f t="shared" si="117"/>
        <v>0</v>
      </c>
      <c r="L186" s="269">
        <f t="shared" si="117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8">SUM(G182:G186)</f>
        <v>0</v>
      </c>
      <c r="H187" s="594">
        <f t="shared" ref="H187:I187" si="119">SUM(H182:H186)</f>
        <v>0</v>
      </c>
      <c r="I187" s="594">
        <f t="shared" si="119"/>
        <v>0</v>
      </c>
      <c r="J187" s="594">
        <f t="shared" ref="J187:K187" si="120">SUM(J182:J186)</f>
        <v>0</v>
      </c>
      <c r="K187" s="594">
        <f t="shared" si="120"/>
        <v>0</v>
      </c>
      <c r="L187" s="594">
        <f t="shared" ref="L187" si="121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" si="122">G180+G187</f>
        <v>0</v>
      </c>
      <c r="H189" s="593">
        <f t="shared" ref="H189:I189" si="123">H180+H187</f>
        <v>0</v>
      </c>
      <c r="I189" s="593">
        <f t="shared" si="123"/>
        <v>0</v>
      </c>
      <c r="J189" s="593">
        <f t="shared" ref="J189:K189" si="124">J180+J187</f>
        <v>0</v>
      </c>
      <c r="K189" s="593">
        <f t="shared" si="124"/>
        <v>0</v>
      </c>
      <c r="L189" s="593">
        <f t="shared" ref="L189" si="125">L180+L187</f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26">7/12*G189+5/12*H189</f>
        <v>0</v>
      </c>
      <c r="I190" s="353">
        <f t="shared" ref="I190" si="127">7/12*H189+5/12*I189</f>
        <v>0</v>
      </c>
      <c r="J190" s="353">
        <f t="shared" ref="J190:L190" si="128">7/12*I189+5/12*J189</f>
        <v>0</v>
      </c>
      <c r="K190" s="353">
        <f t="shared" si="128"/>
        <v>0</v>
      </c>
      <c r="L190" s="353">
        <f t="shared" si="128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9">G195</f>
        <v>0</v>
      </c>
      <c r="I195" s="269">
        <f t="shared" si="129"/>
        <v>0</v>
      </c>
      <c r="J195" s="269">
        <f t="shared" si="129"/>
        <v>0</v>
      </c>
      <c r="K195" s="269">
        <f t="shared" si="129"/>
        <v>0</v>
      </c>
      <c r="L195" s="269">
        <f t="shared" si="129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9"/>
        <v>0</v>
      </c>
      <c r="I196" s="269">
        <f t="shared" si="129"/>
        <v>0</v>
      </c>
      <c r="J196" s="269">
        <f t="shared" si="129"/>
        <v>0</v>
      </c>
      <c r="K196" s="269">
        <f t="shared" si="129"/>
        <v>0</v>
      </c>
      <c r="L196" s="269">
        <f t="shared" si="129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9"/>
        <v>0</v>
      </c>
      <c r="I197" s="269">
        <f t="shared" si="129"/>
        <v>0</v>
      </c>
      <c r="J197" s="269">
        <f t="shared" si="129"/>
        <v>0</v>
      </c>
      <c r="K197" s="269">
        <f t="shared" si="129"/>
        <v>0</v>
      </c>
      <c r="L197" s="269">
        <f t="shared" si="129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9"/>
        <v>0</v>
      </c>
      <c r="I198" s="269">
        <f t="shared" si="129"/>
        <v>0</v>
      </c>
      <c r="J198" s="269">
        <f t="shared" si="129"/>
        <v>0</v>
      </c>
      <c r="K198" s="269">
        <f t="shared" si="129"/>
        <v>0</v>
      </c>
      <c r="L198" s="269">
        <f t="shared" si="129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30">SUM(G195:G198)</f>
        <v>0</v>
      </c>
      <c r="H200" s="595">
        <f t="shared" ref="H200:I200" si="131">SUM(H195:H198)</f>
        <v>0</v>
      </c>
      <c r="I200" s="595">
        <f t="shared" si="131"/>
        <v>0</v>
      </c>
      <c r="J200" s="595">
        <f t="shared" ref="J200:K200" si="132">SUM(J195:J198)</f>
        <v>0</v>
      </c>
      <c r="K200" s="595">
        <f t="shared" si="132"/>
        <v>0</v>
      </c>
      <c r="L200" s="595">
        <f t="shared" ref="L200" si="133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34">G206</f>
        <v>0</v>
      </c>
      <c r="I206" s="269">
        <f t="shared" si="134"/>
        <v>0</v>
      </c>
      <c r="J206" s="269">
        <f t="shared" si="134"/>
        <v>0</v>
      </c>
      <c r="K206" s="269">
        <f t="shared" si="134"/>
        <v>0</v>
      </c>
      <c r="L206" s="269">
        <f t="shared" si="134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34"/>
        <v>0</v>
      </c>
      <c r="I207" s="269">
        <f t="shared" si="134"/>
        <v>0</v>
      </c>
      <c r="J207" s="269">
        <f t="shared" si="134"/>
        <v>0</v>
      </c>
      <c r="K207" s="269">
        <f t="shared" si="134"/>
        <v>0</v>
      </c>
      <c r="L207" s="269">
        <f t="shared" si="134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ref="H208:L210" si="135">G208</f>
        <v>0</v>
      </c>
      <c r="I208" s="269">
        <f t="shared" si="135"/>
        <v>0</v>
      </c>
      <c r="J208" s="269">
        <f t="shared" si="135"/>
        <v>0</v>
      </c>
      <c r="K208" s="269">
        <f t="shared" si="135"/>
        <v>0</v>
      </c>
      <c r="L208" s="269">
        <f t="shared" si="135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35"/>
        <v>0</v>
      </c>
      <c r="I209" s="269">
        <f t="shared" si="135"/>
        <v>0</v>
      </c>
      <c r="J209" s="269">
        <f t="shared" si="135"/>
        <v>0</v>
      </c>
      <c r="K209" s="269">
        <f t="shared" si="135"/>
        <v>0</v>
      </c>
      <c r="L209" s="269">
        <f t="shared" si="135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35"/>
        <v>0</v>
      </c>
      <c r="I210" s="269">
        <f t="shared" si="135"/>
        <v>0</v>
      </c>
      <c r="J210" s="269">
        <f t="shared" si="135"/>
        <v>0</v>
      </c>
      <c r="K210" s="269">
        <f t="shared" si="135"/>
        <v>0</v>
      </c>
      <c r="L210" s="269">
        <f t="shared" si="135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ref="H211:L212" si="136">G211</f>
        <v>0</v>
      </c>
      <c r="I211" s="269">
        <f t="shared" si="136"/>
        <v>0</v>
      </c>
      <c r="J211" s="269">
        <f t="shared" si="136"/>
        <v>0</v>
      </c>
      <c r="K211" s="269">
        <f t="shared" si="136"/>
        <v>0</v>
      </c>
      <c r="L211" s="269">
        <f t="shared" si="136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36"/>
        <v>0</v>
      </c>
      <c r="I212" s="269">
        <f t="shared" si="136"/>
        <v>0</v>
      </c>
      <c r="J212" s="269">
        <f t="shared" si="136"/>
        <v>0</v>
      </c>
      <c r="K212" s="269">
        <f t="shared" si="136"/>
        <v>0</v>
      </c>
      <c r="L212" s="269">
        <f t="shared" si="136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34"/>
        <v>0</v>
      </c>
      <c r="I213" s="269">
        <f t="shared" si="134"/>
        <v>0</v>
      </c>
      <c r="J213" s="269">
        <f t="shared" si="134"/>
        <v>0</v>
      </c>
      <c r="K213" s="269">
        <f t="shared" si="134"/>
        <v>0</v>
      </c>
      <c r="L213" s="269">
        <f t="shared" si="134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34"/>
        <v>0</v>
      </c>
      <c r="I214" s="269">
        <f t="shared" si="134"/>
        <v>0</v>
      </c>
      <c r="J214" s="269">
        <f t="shared" si="134"/>
        <v>0</v>
      </c>
      <c r="K214" s="269">
        <f t="shared" si="134"/>
        <v>0</v>
      </c>
      <c r="L214" s="269">
        <f t="shared" si="134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34"/>
        <v>0</v>
      </c>
      <c r="I215" s="269">
        <f t="shared" si="134"/>
        <v>0</v>
      </c>
      <c r="J215" s="269">
        <f t="shared" si="134"/>
        <v>0</v>
      </c>
      <c r="K215" s="269">
        <f t="shared" si="134"/>
        <v>0</v>
      </c>
      <c r="L215" s="269">
        <f t="shared" si="134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" si="137">SUM(G206:G215)</f>
        <v>0</v>
      </c>
      <c r="H217" s="595">
        <f t="shared" ref="H217:I217" si="138">SUM(H206:H215)</f>
        <v>0</v>
      </c>
      <c r="I217" s="595">
        <f t="shared" si="138"/>
        <v>0</v>
      </c>
      <c r="J217" s="595">
        <f t="shared" ref="J217:K217" si="139">SUM(J206:J215)</f>
        <v>0</v>
      </c>
      <c r="K217" s="595">
        <f t="shared" si="139"/>
        <v>0</v>
      </c>
      <c r="L217" s="595">
        <f t="shared" ref="L217" si="140">SUM(L206:L215)</f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41">G223</f>
        <v>0</v>
      </c>
      <c r="I223" s="269">
        <f t="shared" si="141"/>
        <v>0</v>
      </c>
      <c r="J223" s="269">
        <f t="shared" si="141"/>
        <v>0</v>
      </c>
      <c r="K223" s="269">
        <f t="shared" si="141"/>
        <v>0</v>
      </c>
      <c r="L223" s="269">
        <f t="shared" si="14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ref="H224:L225" si="142">G224</f>
        <v>0</v>
      </c>
      <c r="I224" s="269">
        <f t="shared" si="142"/>
        <v>0</v>
      </c>
      <c r="J224" s="269">
        <f t="shared" si="142"/>
        <v>0</v>
      </c>
      <c r="K224" s="269">
        <f t="shared" si="142"/>
        <v>0</v>
      </c>
      <c r="L224" s="269">
        <f t="shared" si="142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42"/>
        <v>0</v>
      </c>
      <c r="I225" s="269">
        <f t="shared" si="142"/>
        <v>0</v>
      </c>
      <c r="J225" s="269">
        <f t="shared" si="142"/>
        <v>0</v>
      </c>
      <c r="K225" s="269">
        <f t="shared" si="142"/>
        <v>0</v>
      </c>
      <c r="L225" s="269">
        <f t="shared" si="142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41"/>
        <v>0</v>
      </c>
      <c r="I226" s="269">
        <f t="shared" si="141"/>
        <v>0</v>
      </c>
      <c r="J226" s="269">
        <f t="shared" si="141"/>
        <v>0</v>
      </c>
      <c r="K226" s="269">
        <f t="shared" si="141"/>
        <v>0</v>
      </c>
      <c r="L226" s="269">
        <f t="shared" si="14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41"/>
        <v>0</v>
      </c>
      <c r="I227" s="269">
        <f t="shared" si="141"/>
        <v>0</v>
      </c>
      <c r="J227" s="269">
        <f t="shared" si="141"/>
        <v>0</v>
      </c>
      <c r="K227" s="269">
        <f t="shared" si="141"/>
        <v>0</v>
      </c>
      <c r="L227" s="269">
        <f t="shared" si="14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41"/>
        <v>0</v>
      </c>
      <c r="I228" s="269">
        <f t="shared" si="141"/>
        <v>0</v>
      </c>
      <c r="J228" s="269">
        <f t="shared" si="141"/>
        <v>0</v>
      </c>
      <c r="K228" s="269">
        <f t="shared" si="141"/>
        <v>0</v>
      </c>
      <c r="L228" s="269">
        <f t="shared" si="14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" si="143">SUM(G223:G228)</f>
        <v>0</v>
      </c>
      <c r="H230" s="595">
        <f t="shared" ref="H230:I230" si="144">SUM(H223:H228)</f>
        <v>0</v>
      </c>
      <c r="I230" s="595">
        <f t="shared" si="144"/>
        <v>0</v>
      </c>
      <c r="J230" s="595">
        <f t="shared" ref="J230:K230" si="145">SUM(J223:J228)</f>
        <v>0</v>
      </c>
      <c r="K230" s="595">
        <f t="shared" si="145"/>
        <v>0</v>
      </c>
      <c r="L230" s="595">
        <f t="shared" ref="L230" si="146">SUM(L223:L228)</f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" si="147">G200+G217+G230</f>
        <v>0</v>
      </c>
      <c r="H234" s="593">
        <f t="shared" ref="H234:I234" si="148">H200+H217+H230</f>
        <v>0</v>
      </c>
      <c r="I234" s="593">
        <f t="shared" si="148"/>
        <v>0</v>
      </c>
      <c r="J234" s="593">
        <f t="shared" ref="J234:K234" si="149">J200+J217+J230</f>
        <v>0</v>
      </c>
      <c r="K234" s="593">
        <f t="shared" si="149"/>
        <v>0</v>
      </c>
      <c r="L234" s="593">
        <f t="shared" ref="L234" si="150">L200+L217+L230</f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51">G9</f>
        <v>2014</v>
      </c>
      <c r="H243" s="664">
        <f t="shared" si="151"/>
        <v>2015</v>
      </c>
      <c r="I243" s="664">
        <f t="shared" si="151"/>
        <v>2016</v>
      </c>
      <c r="J243" s="664">
        <f t="shared" si="151"/>
        <v>2017</v>
      </c>
      <c r="K243" s="664">
        <f t="shared" si="151"/>
        <v>2018</v>
      </c>
      <c r="L243" s="664">
        <f t="shared" ref="L243" si="152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53">H141</f>
        <v>0</v>
      </c>
      <c r="I249" s="519">
        <f t="shared" ref="I249:J249" si="154">I141</f>
        <v>0</v>
      </c>
      <c r="J249" s="519">
        <f t="shared" si="154"/>
        <v>0</v>
      </c>
      <c r="K249" s="519">
        <f t="shared" ref="K249:L249" si="155">K141</f>
        <v>0</v>
      </c>
      <c r="L249" s="519">
        <f t="shared" si="155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56">H153</f>
        <v>0</v>
      </c>
      <c r="I250" s="601">
        <f t="shared" ref="I250:J250" si="157">I153</f>
        <v>0</v>
      </c>
      <c r="J250" s="601">
        <f t="shared" si="157"/>
        <v>0</v>
      </c>
      <c r="K250" s="601">
        <f t="shared" ref="K250:L250" si="158">K153</f>
        <v>0</v>
      </c>
      <c r="L250" s="601">
        <f t="shared" si="158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59">H165</f>
        <v>0</v>
      </c>
      <c r="I251" s="601">
        <f t="shared" ref="I251:J251" si="160">I165</f>
        <v>0</v>
      </c>
      <c r="J251" s="601">
        <f t="shared" si="160"/>
        <v>0</v>
      </c>
      <c r="K251" s="601">
        <f t="shared" ref="K251:L251" si="161">K165</f>
        <v>0</v>
      </c>
      <c r="L251" s="601">
        <f t="shared" si="161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" si="162">SUM(G249:G251)</f>
        <v>0</v>
      </c>
      <c r="H252" s="523">
        <f t="shared" ref="H252:I252" si="163">SUM(H249:H251)</f>
        <v>0</v>
      </c>
      <c r="I252" s="523">
        <f t="shared" si="163"/>
        <v>0</v>
      </c>
      <c r="J252" s="523">
        <f t="shared" ref="J252:K252" si="164">SUM(J249:J251)</f>
        <v>0</v>
      </c>
      <c r="K252" s="523">
        <f t="shared" si="164"/>
        <v>0</v>
      </c>
      <c r="L252" s="523">
        <f t="shared" ref="L252" si="165">SUM(L249:L251)</f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66">H190</f>
        <v>0</v>
      </c>
      <c r="I254" s="519">
        <f t="shared" si="166"/>
        <v>0</v>
      </c>
      <c r="J254" s="519">
        <f t="shared" si="166"/>
        <v>0</v>
      </c>
      <c r="K254" s="519">
        <f t="shared" ref="K254:L254" si="167">K190</f>
        <v>0</v>
      </c>
      <c r="L254" s="519">
        <f t="shared" si="167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:I255" si="168">H200</f>
        <v>0</v>
      </c>
      <c r="I255" s="519">
        <f t="shared" si="168"/>
        <v>0</v>
      </c>
      <c r="J255" s="519">
        <f t="shared" ref="J255:K255" si="169">J200</f>
        <v>0</v>
      </c>
      <c r="K255" s="519">
        <f t="shared" si="169"/>
        <v>0</v>
      </c>
      <c r="L255" s="519">
        <f t="shared" ref="L255" si="170">L200</f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:I256" si="171">H217</f>
        <v>0</v>
      </c>
      <c r="I256" s="519">
        <f t="shared" si="171"/>
        <v>0</v>
      </c>
      <c r="J256" s="519">
        <f t="shared" ref="J256:K256" si="172">J217</f>
        <v>0</v>
      </c>
      <c r="K256" s="519">
        <f t="shared" si="172"/>
        <v>0</v>
      </c>
      <c r="L256" s="519">
        <f t="shared" ref="L256" si="173">L217</f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:I257" si="174">H230</f>
        <v>0</v>
      </c>
      <c r="I257" s="519">
        <f t="shared" si="174"/>
        <v>0</v>
      </c>
      <c r="J257" s="519">
        <f t="shared" ref="J257:K257" si="175">J230</f>
        <v>0</v>
      </c>
      <c r="K257" s="519">
        <f t="shared" si="175"/>
        <v>0</v>
      </c>
      <c r="L257" s="519">
        <f t="shared" ref="L257" si="176">L230</f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" si="177">SUM(G254:G257)</f>
        <v>0</v>
      </c>
      <c r="H258" s="523">
        <f t="shared" ref="H258:I258" si="178">SUM(H254:H257)</f>
        <v>0</v>
      </c>
      <c r="I258" s="523">
        <f t="shared" si="178"/>
        <v>0</v>
      </c>
      <c r="J258" s="523">
        <f t="shared" ref="J258:K258" si="179">SUM(J254:J257)</f>
        <v>0</v>
      </c>
      <c r="K258" s="523">
        <f t="shared" si="179"/>
        <v>0</v>
      </c>
      <c r="L258" s="523">
        <f t="shared" ref="L258" si="180">SUM(L254:L257)</f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" si="181">G252-G258</f>
        <v>0</v>
      </c>
      <c r="H260" s="523">
        <f t="shared" ref="H260:I260" si="182">H252-H258</f>
        <v>0</v>
      </c>
      <c r="I260" s="523">
        <f t="shared" si="182"/>
        <v>0</v>
      </c>
      <c r="J260" s="523">
        <f t="shared" ref="J260:K260" si="183">J252-J258</f>
        <v>0</v>
      </c>
      <c r="K260" s="523">
        <f t="shared" si="183"/>
        <v>0</v>
      </c>
      <c r="L260" s="523">
        <f t="shared" ref="L260" si="184">L252-L258</f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85">G266</f>
        <v>0</v>
      </c>
      <c r="I266" s="409">
        <f t="shared" si="185"/>
        <v>0</v>
      </c>
      <c r="J266" s="409">
        <f t="shared" si="185"/>
        <v>0</v>
      </c>
      <c r="K266" s="409">
        <f t="shared" si="185"/>
        <v>0</v>
      </c>
      <c r="L266" s="409">
        <f t="shared" si="185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85"/>
        <v>0</v>
      </c>
      <c r="I267" s="409">
        <f t="shared" si="185"/>
        <v>0</v>
      </c>
      <c r="J267" s="409">
        <f t="shared" si="185"/>
        <v>0</v>
      </c>
      <c r="K267" s="409">
        <f t="shared" si="185"/>
        <v>0</v>
      </c>
      <c r="L267" s="409">
        <f t="shared" si="185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86">G266-G267</f>
        <v>0</v>
      </c>
      <c r="H269" s="523">
        <f t="shared" si="186"/>
        <v>0</v>
      </c>
      <c r="I269" s="523">
        <f t="shared" si="186"/>
        <v>0</v>
      </c>
      <c r="J269" s="523">
        <f t="shared" si="186"/>
        <v>0</v>
      </c>
      <c r="K269" s="523">
        <f t="shared" si="186"/>
        <v>0</v>
      </c>
      <c r="L269" s="523">
        <f t="shared" ref="L269" si="187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88">G260+G269</f>
        <v>0</v>
      </c>
      <c r="H273" s="523">
        <f t="shared" si="188"/>
        <v>0</v>
      </c>
      <c r="I273" s="523">
        <f t="shared" si="188"/>
        <v>0</v>
      </c>
      <c r="J273" s="523">
        <f t="shared" si="188"/>
        <v>0</v>
      </c>
      <c r="K273" s="523">
        <f t="shared" si="188"/>
        <v>0</v>
      </c>
      <c r="L273" s="523">
        <f t="shared" ref="L273" si="189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90">G273/(G252+G266)</f>
        <v>#DIV/0!</v>
      </c>
      <c r="H274" s="662" t="e">
        <f t="shared" si="190"/>
        <v>#DIV/0!</v>
      </c>
      <c r="I274" s="662" t="e">
        <f t="shared" si="190"/>
        <v>#DIV/0!</v>
      </c>
      <c r="J274" s="662" t="e">
        <f t="shared" si="190"/>
        <v>#DIV/0!</v>
      </c>
      <c r="K274" s="662" t="e">
        <f t="shared" si="190"/>
        <v>#DIV/0!</v>
      </c>
      <c r="L274" s="662" t="e">
        <f t="shared" ref="L274" si="191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183:E183"/>
    <mergeCell ref="D184:E184"/>
    <mergeCell ref="D185:E185"/>
    <mergeCell ref="D186:E186"/>
    <mergeCell ref="D146:E146"/>
    <mergeCell ref="D149:E149"/>
    <mergeCell ref="D150:E150"/>
    <mergeCell ref="D158:E158"/>
    <mergeCell ref="D161:E161"/>
    <mergeCell ref="D162:E162"/>
    <mergeCell ref="D182:E182"/>
    <mergeCell ref="D196:E196"/>
    <mergeCell ref="D195:E195"/>
    <mergeCell ref="D215:E215"/>
    <mergeCell ref="D197:E197"/>
    <mergeCell ref="D198:E198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133:E133"/>
    <mergeCell ref="D134:E134"/>
    <mergeCell ref="D135:E135"/>
    <mergeCell ref="D124:E124"/>
    <mergeCell ref="D125:E125"/>
    <mergeCell ref="D126:E126"/>
    <mergeCell ref="D127:E127"/>
    <mergeCell ref="D128:E128"/>
    <mergeCell ref="D119:E119"/>
    <mergeCell ref="D120:E120"/>
    <mergeCell ref="D118:E118"/>
    <mergeCell ref="D131:E131"/>
    <mergeCell ref="D132:E132"/>
  </mergeCells>
  <phoneticPr fontId="0" type="noConversion"/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26"/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" si="30">SUM(G47:G48)</f>
        <v>0</v>
      </c>
      <c r="H52" s="517">
        <f t="shared" ref="H52:I52" si="31">SUM(H47:H48)</f>
        <v>0</v>
      </c>
      <c r="I52" s="517">
        <f t="shared" si="31"/>
        <v>0</v>
      </c>
      <c r="J52" s="517">
        <f t="shared" ref="J52:K52" si="32">SUM(J47:J48)</f>
        <v>0</v>
      </c>
      <c r="K52" s="517">
        <f t="shared" si="32"/>
        <v>0</v>
      </c>
      <c r="L52" s="517">
        <f t="shared" ref="L52" si="33">SUM(L47:L48)</f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4">G55</f>
        <v>0</v>
      </c>
      <c r="I55" s="316">
        <f t="shared" si="34"/>
        <v>0</v>
      </c>
      <c r="J55" s="316">
        <f t="shared" si="34"/>
        <v>0</v>
      </c>
      <c r="K55" s="316">
        <f t="shared" si="34"/>
        <v>0</v>
      </c>
      <c r="L55" s="316">
        <f t="shared" si="34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4"/>
        <v>0</v>
      </c>
      <c r="I56" s="316">
        <f t="shared" si="34"/>
        <v>0</v>
      </c>
      <c r="J56" s="316">
        <f t="shared" si="34"/>
        <v>0</v>
      </c>
      <c r="K56" s="316">
        <f t="shared" si="34"/>
        <v>0</v>
      </c>
      <c r="L56" s="316">
        <f t="shared" si="34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5">G55+G56</f>
        <v>0</v>
      </c>
      <c r="H57" s="516">
        <f t="shared" si="35"/>
        <v>0</v>
      </c>
      <c r="I57" s="516">
        <f t="shared" si="35"/>
        <v>0</v>
      </c>
      <c r="J57" s="516">
        <f t="shared" si="35"/>
        <v>0</v>
      </c>
      <c r="K57" s="516">
        <f t="shared" si="35"/>
        <v>0</v>
      </c>
      <c r="L57" s="516">
        <f t="shared" si="35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6">G58</f>
        <v>0</v>
      </c>
      <c r="I58" s="316">
        <f t="shared" si="36"/>
        <v>0</v>
      </c>
      <c r="J58" s="316">
        <f t="shared" si="36"/>
        <v>0</v>
      </c>
      <c r="K58" s="316">
        <f t="shared" si="36"/>
        <v>0</v>
      </c>
      <c r="L58" s="316">
        <f t="shared" si="36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6"/>
        <v>0</v>
      </c>
      <c r="I59" s="316">
        <f t="shared" si="36"/>
        <v>0</v>
      </c>
      <c r="J59" s="316">
        <f t="shared" si="36"/>
        <v>0</v>
      </c>
      <c r="K59" s="316">
        <f t="shared" si="36"/>
        <v>0</v>
      </c>
      <c r="L59" s="316">
        <f t="shared" si="36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7">($E$27*G58)+($E$28*G59)</f>
        <v>0</v>
      </c>
      <c r="H60" s="596">
        <f t="shared" si="37"/>
        <v>0</v>
      </c>
      <c r="I60" s="596">
        <f t="shared" si="37"/>
        <v>0</v>
      </c>
      <c r="J60" s="596">
        <f t="shared" si="37"/>
        <v>0</v>
      </c>
      <c r="K60" s="596">
        <f t="shared" si="37"/>
        <v>0</v>
      </c>
      <c r="L60" s="596">
        <f t="shared" ref="L60" si="38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9">ROUND(IF(G64&lt;(G57*0.8),G64,(0.8*G57)),0)</f>
        <v>0</v>
      </c>
      <c r="H61" s="517">
        <f t="shared" si="39"/>
        <v>0</v>
      </c>
      <c r="I61" s="517">
        <f>ROUND(IF(I64&lt;(I57*0.8),I64,(0.8*I57)),0)</f>
        <v>0</v>
      </c>
      <c r="J61" s="517">
        <f t="shared" si="39"/>
        <v>0</v>
      </c>
      <c r="K61" s="517">
        <f t="shared" si="39"/>
        <v>0</v>
      </c>
      <c r="L61" s="517">
        <f t="shared" ref="L61" si="40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1">+G62</f>
        <v>#REF!</v>
      </c>
      <c r="I62" s="315" t="e">
        <f t="shared" si="41"/>
        <v>#REF!</v>
      </c>
      <c r="J62" s="315" t="e">
        <f t="shared" si="41"/>
        <v>#REF!</v>
      </c>
      <c r="K62" s="315" t="e">
        <f t="shared" si="41"/>
        <v>#REF!</v>
      </c>
      <c r="L62" s="315" t="e">
        <f t="shared" si="41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" si="42">SUM(G58:G59)</f>
        <v>0</v>
      </c>
      <c r="H63" s="517">
        <f t="shared" ref="H63:I63" si="43">SUM(H58:H59)</f>
        <v>0</v>
      </c>
      <c r="I63" s="517">
        <f t="shared" si="43"/>
        <v>0</v>
      </c>
      <c r="J63" s="517">
        <f t="shared" ref="J63:K63" si="44">SUM(J58:J59)</f>
        <v>0</v>
      </c>
      <c r="K63" s="517">
        <f t="shared" si="44"/>
        <v>0</v>
      </c>
      <c r="L63" s="517">
        <f t="shared" ref="L63" si="45">SUM(L58:L59)</f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6">G9</f>
        <v>2014</v>
      </c>
      <c r="H67" s="668">
        <f t="shared" si="46"/>
        <v>2015</v>
      </c>
      <c r="I67" s="668">
        <f t="shared" si="46"/>
        <v>2016</v>
      </c>
      <c r="J67" s="668">
        <f t="shared" si="46"/>
        <v>2017</v>
      </c>
      <c r="K67" s="668">
        <f t="shared" si="46"/>
        <v>2018</v>
      </c>
      <c r="L67" s="668">
        <f t="shared" ref="L67" si="47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8">SUM(G71:G72)</f>
        <v>0</v>
      </c>
      <c r="H70" s="517">
        <f t="shared" si="48"/>
        <v>0</v>
      </c>
      <c r="I70" s="517">
        <f t="shared" si="48"/>
        <v>0</v>
      </c>
      <c r="J70" s="517">
        <f t="shared" si="48"/>
        <v>0</v>
      </c>
      <c r="K70" s="517">
        <f t="shared" si="48"/>
        <v>0</v>
      </c>
      <c r="L70" s="517">
        <f t="shared" ref="L70" si="49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50">LOOKUP(G69,groepenleerlingennu,vloeroppervlaknu)</f>
        <v>375</v>
      </c>
      <c r="H74" s="587">
        <f t="shared" si="50"/>
        <v>375</v>
      </c>
      <c r="I74" s="587">
        <f t="shared" si="50"/>
        <v>375</v>
      </c>
      <c r="J74" s="587">
        <f t="shared" si="50"/>
        <v>375</v>
      </c>
      <c r="K74" s="587">
        <f t="shared" si="50"/>
        <v>375</v>
      </c>
      <c r="L74" s="587">
        <f t="shared" ref="L74" si="51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2">SUM(G76:G77)</f>
        <v>0</v>
      </c>
      <c r="H75" s="517">
        <f t="shared" ref="H75:I75" si="53">SUM(H76:H77)</f>
        <v>0</v>
      </c>
      <c r="I75" s="517">
        <f t="shared" si="53"/>
        <v>0</v>
      </c>
      <c r="J75" s="517">
        <f t="shared" ref="J75:K75" si="54">SUM(J76:J77)</f>
        <v>0</v>
      </c>
      <c r="K75" s="517">
        <f t="shared" si="54"/>
        <v>0</v>
      </c>
      <c r="L75" s="517">
        <f t="shared" ref="L75" si="55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6">LOOKUP(G71,groepenleerlingennu,vloeroppervlaknu)</f>
        <v>0</v>
      </c>
      <c r="H76" s="598">
        <f t="shared" si="56"/>
        <v>0</v>
      </c>
      <c r="I76" s="598">
        <f t="shared" ref="I76:J76" si="57">LOOKUP(I71,groepenleerlingennu,vloeroppervlaknu)</f>
        <v>0</v>
      </c>
      <c r="J76" s="598">
        <f t="shared" si="57"/>
        <v>0</v>
      </c>
      <c r="K76" s="598">
        <f t="shared" ref="K76:L76" si="58">LOOKUP(K71,groepenleerlingennu,vloeroppervlaknu)</f>
        <v>0</v>
      </c>
      <c r="L76" s="598">
        <f t="shared" si="58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6"/>
        <v>0</v>
      </c>
      <c r="H77" s="598">
        <f t="shared" si="56"/>
        <v>0</v>
      </c>
      <c r="I77" s="598">
        <f t="shared" ref="I77:J77" si="59">LOOKUP(I72,groepenleerlingennu,vloeroppervlaknu)</f>
        <v>0</v>
      </c>
      <c r="J77" s="598">
        <f t="shared" si="59"/>
        <v>0</v>
      </c>
      <c r="K77" s="598">
        <f t="shared" ref="K77:L77" si="60">LOOKUP(K72,groepenleerlingennu,vloeroppervlaknu)</f>
        <v>0</v>
      </c>
      <c r="L77" s="598">
        <f t="shared" si="60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61">IF(G71=0,0,1)+IF(G72=0,0,1)</f>
        <v>0</v>
      </c>
      <c r="H79" s="110">
        <f t="shared" si="61"/>
        <v>0</v>
      </c>
      <c r="I79" s="110">
        <f t="shared" si="61"/>
        <v>0</v>
      </c>
      <c r="J79" s="110">
        <f t="shared" si="61"/>
        <v>0</v>
      </c>
      <c r="K79" s="110">
        <f t="shared" si="61"/>
        <v>0</v>
      </c>
      <c r="L79" s="110">
        <f t="shared" ref="L79" si="62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3">G8</f>
        <v>2014/15</v>
      </c>
      <c r="H86" s="664" t="str">
        <f t="shared" si="63"/>
        <v>2015/16</v>
      </c>
      <c r="I86" s="664" t="str">
        <f t="shared" si="63"/>
        <v>2016/17</v>
      </c>
      <c r="J86" s="664" t="str">
        <f t="shared" si="63"/>
        <v>2017/18</v>
      </c>
      <c r="K86" s="664" t="str">
        <f t="shared" si="63"/>
        <v>2018/19</v>
      </c>
      <c r="L86" s="664" t="str">
        <f t="shared" ref="L86" si="64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5">IF(G46=0,0,ROUND(0.75*(SUM(G99:G100)-G97),2))</f>
        <v>0</v>
      </c>
      <c r="H98" s="519">
        <f t="shared" si="65"/>
        <v>0</v>
      </c>
      <c r="I98" s="519">
        <f t="shared" si="65"/>
        <v>0</v>
      </c>
      <c r="J98" s="519">
        <f t="shared" si="65"/>
        <v>0</v>
      </c>
      <c r="K98" s="519">
        <f t="shared" si="65"/>
        <v>0</v>
      </c>
      <c r="L98" s="519">
        <f t="shared" ref="L98" si="66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7">SUM(G104:G108)</f>
        <v>0</v>
      </c>
      <c r="H109" s="588">
        <f t="shared" si="67"/>
        <v>0</v>
      </c>
      <c r="I109" s="588">
        <f t="shared" si="67"/>
        <v>0</v>
      </c>
      <c r="J109" s="588">
        <f t="shared" si="67"/>
        <v>0</v>
      </c>
      <c r="K109" s="588">
        <f t="shared" si="67"/>
        <v>0</v>
      </c>
      <c r="L109" s="588">
        <f t="shared" ref="L109" si="68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" si="69">G111+G112+G113</f>
        <v>0</v>
      </c>
      <c r="H114" s="589">
        <f t="shared" ref="H114:I114" si="70">H111+H112+H113</f>
        <v>0</v>
      </c>
      <c r="I114" s="589">
        <f t="shared" si="70"/>
        <v>0</v>
      </c>
      <c r="J114" s="589">
        <f t="shared" ref="J114:K114" si="71">J111+J112+J113</f>
        <v>0</v>
      </c>
      <c r="K114" s="589">
        <f t="shared" si="71"/>
        <v>0</v>
      </c>
      <c r="L114" s="589">
        <f t="shared" ref="L114" si="72">L111+L112+L113</f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3">G118</f>
        <v>0</v>
      </c>
      <c r="I118" s="269">
        <f t="shared" si="73"/>
        <v>0</v>
      </c>
      <c r="J118" s="269">
        <f t="shared" si="73"/>
        <v>0</v>
      </c>
      <c r="K118" s="269">
        <f t="shared" si="73"/>
        <v>0</v>
      </c>
      <c r="L118" s="269">
        <f t="shared" si="73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3"/>
        <v>0</v>
      </c>
      <c r="I119" s="269">
        <f t="shared" si="73"/>
        <v>0</v>
      </c>
      <c r="J119" s="269">
        <f t="shared" si="73"/>
        <v>0</v>
      </c>
      <c r="K119" s="269">
        <f t="shared" si="73"/>
        <v>0</v>
      </c>
      <c r="L119" s="269">
        <f t="shared" si="73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3"/>
        <v>0</v>
      </c>
      <c r="I120" s="269">
        <f t="shared" si="73"/>
        <v>0</v>
      </c>
      <c r="J120" s="269">
        <f t="shared" si="73"/>
        <v>0</v>
      </c>
      <c r="K120" s="269">
        <f t="shared" si="73"/>
        <v>0</v>
      </c>
      <c r="L120" s="269">
        <f t="shared" si="73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4">SUM(G116:G120)</f>
        <v>0</v>
      </c>
      <c r="H121" s="590">
        <f t="shared" si="74"/>
        <v>0</v>
      </c>
      <c r="I121" s="590">
        <f t="shared" ref="I121:J121" si="75">SUM(I116:I120)</f>
        <v>0</v>
      </c>
      <c r="J121" s="590">
        <f t="shared" si="75"/>
        <v>0</v>
      </c>
      <c r="K121" s="590">
        <f t="shared" ref="K121:L121" si="76">SUM(K116:K120)</f>
        <v>0</v>
      </c>
      <c r="L121" s="590">
        <f t="shared" si="76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7">G124</f>
        <v>0</v>
      </c>
      <c r="I124" s="269">
        <f t="shared" si="77"/>
        <v>0</v>
      </c>
      <c r="J124" s="269">
        <f t="shared" si="77"/>
        <v>0</v>
      </c>
      <c r="K124" s="269">
        <f t="shared" si="77"/>
        <v>0</v>
      </c>
      <c r="L124" s="269">
        <f t="shared" si="77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7"/>
        <v>0</v>
      </c>
      <c r="I125" s="269">
        <f t="shared" si="77"/>
        <v>0</v>
      </c>
      <c r="J125" s="269">
        <f t="shared" si="77"/>
        <v>0</v>
      </c>
      <c r="K125" s="269">
        <f t="shared" si="77"/>
        <v>0</v>
      </c>
      <c r="L125" s="269">
        <f t="shared" si="77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7"/>
        <v>0</v>
      </c>
      <c r="I126" s="269">
        <f t="shared" si="77"/>
        <v>0</v>
      </c>
      <c r="J126" s="269">
        <f t="shared" si="77"/>
        <v>0</v>
      </c>
      <c r="K126" s="269">
        <f t="shared" si="77"/>
        <v>0</v>
      </c>
      <c r="L126" s="269">
        <f t="shared" si="77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7"/>
        <v>0</v>
      </c>
      <c r="I127" s="269">
        <f t="shared" si="77"/>
        <v>0</v>
      </c>
      <c r="J127" s="269">
        <f t="shared" si="77"/>
        <v>0</v>
      </c>
      <c r="K127" s="269">
        <f t="shared" si="77"/>
        <v>0</v>
      </c>
      <c r="L127" s="269">
        <f t="shared" si="77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7"/>
        <v>0</v>
      </c>
      <c r="I128" s="269">
        <f t="shared" si="77"/>
        <v>0</v>
      </c>
      <c r="J128" s="269">
        <f t="shared" si="77"/>
        <v>0</v>
      </c>
      <c r="K128" s="269">
        <f t="shared" si="77"/>
        <v>0</v>
      </c>
      <c r="L128" s="269">
        <f t="shared" si="77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" si="78">SUM(G124:G128)</f>
        <v>0</v>
      </c>
      <c r="H129" s="591">
        <f t="shared" ref="H129:I129" si="79">SUM(H124:H128)</f>
        <v>0</v>
      </c>
      <c r="I129" s="591">
        <f t="shared" si="79"/>
        <v>0</v>
      </c>
      <c r="J129" s="591">
        <f t="shared" ref="J129:K129" si="80">SUM(J124:J128)</f>
        <v>0</v>
      </c>
      <c r="K129" s="591">
        <f t="shared" si="80"/>
        <v>0</v>
      </c>
      <c r="L129" s="591">
        <f t="shared" ref="L129" si="81">SUM(L124:L128)</f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82">G131</f>
        <v>0</v>
      </c>
      <c r="I131" s="269">
        <f t="shared" si="82"/>
        <v>0</v>
      </c>
      <c r="J131" s="269">
        <f t="shared" si="82"/>
        <v>0</v>
      </c>
      <c r="K131" s="269">
        <f t="shared" si="82"/>
        <v>0</v>
      </c>
      <c r="L131" s="269">
        <f t="shared" si="82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82"/>
        <v>0</v>
      </c>
      <c r="I132" s="269">
        <f t="shared" si="82"/>
        <v>0</v>
      </c>
      <c r="J132" s="269">
        <f t="shared" si="82"/>
        <v>0</v>
      </c>
      <c r="K132" s="269">
        <f t="shared" si="82"/>
        <v>0</v>
      </c>
      <c r="L132" s="269">
        <f t="shared" si="82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82"/>
        <v>0</v>
      </c>
      <c r="I133" s="269">
        <f t="shared" si="82"/>
        <v>0</v>
      </c>
      <c r="J133" s="269">
        <f t="shared" si="82"/>
        <v>0</v>
      </c>
      <c r="K133" s="269">
        <f t="shared" si="82"/>
        <v>0</v>
      </c>
      <c r="L133" s="269">
        <f t="shared" si="82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82"/>
        <v>0</v>
      </c>
      <c r="I134" s="269">
        <f t="shared" si="82"/>
        <v>0</v>
      </c>
      <c r="J134" s="269">
        <f t="shared" si="82"/>
        <v>0</v>
      </c>
      <c r="K134" s="269">
        <f t="shared" si="82"/>
        <v>0</v>
      </c>
      <c r="L134" s="269">
        <f t="shared" si="82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82"/>
        <v>0</v>
      </c>
      <c r="I135" s="269">
        <f t="shared" si="82"/>
        <v>0</v>
      </c>
      <c r="J135" s="269">
        <f t="shared" si="82"/>
        <v>0</v>
      </c>
      <c r="K135" s="269">
        <f t="shared" si="82"/>
        <v>0</v>
      </c>
      <c r="L135" s="269">
        <f t="shared" si="82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" si="83">SUM(G131:G135)</f>
        <v>0</v>
      </c>
      <c r="H136" s="591">
        <f t="shared" ref="H136:I136" si="84">SUM(H131:H135)</f>
        <v>0</v>
      </c>
      <c r="I136" s="591">
        <f t="shared" si="84"/>
        <v>0</v>
      </c>
      <c r="J136" s="591">
        <f t="shared" ref="J136:K136" si="85">SUM(J131:J135)</f>
        <v>0</v>
      </c>
      <c r="K136" s="591">
        <f t="shared" si="85"/>
        <v>0</v>
      </c>
      <c r="L136" s="591">
        <f t="shared" ref="L136" si="86">SUM(L131:L135)</f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" si="87">G129-G136</f>
        <v>0</v>
      </c>
      <c r="H138" s="588">
        <f t="shared" ref="H138:I138" si="88">H129-H136</f>
        <v>0</v>
      </c>
      <c r="I138" s="588">
        <f t="shared" si="88"/>
        <v>0</v>
      </c>
      <c r="J138" s="588">
        <f t="shared" ref="J138:K138" si="89">J129-J136</f>
        <v>0</v>
      </c>
      <c r="K138" s="588">
        <f t="shared" si="89"/>
        <v>0</v>
      </c>
      <c r="L138" s="588">
        <f t="shared" ref="L138" si="90">L129-L136</f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91">G102+G109+G114+G121-G138</f>
        <v>0</v>
      </c>
      <c r="H140" s="592">
        <f t="shared" si="91"/>
        <v>0</v>
      </c>
      <c r="I140" s="592">
        <f t="shared" si="91"/>
        <v>0</v>
      </c>
      <c r="J140" s="592">
        <f t="shared" si="91"/>
        <v>0</v>
      </c>
      <c r="K140" s="592">
        <f t="shared" si="91"/>
        <v>0</v>
      </c>
      <c r="L140" s="592">
        <f t="shared" ref="L140" si="92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93">7/12*(G140-G114)+5/12*(H140-H114)+H114</f>
        <v>0</v>
      </c>
      <c r="I141" s="616">
        <f t="shared" si="93"/>
        <v>0</v>
      </c>
      <c r="J141" s="616">
        <f t="shared" si="93"/>
        <v>0</v>
      </c>
      <c r="K141" s="616">
        <f t="shared" si="93"/>
        <v>0</v>
      </c>
      <c r="L141" s="616">
        <f t="shared" si="93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94">G146</f>
        <v>0</v>
      </c>
      <c r="I146" s="269">
        <f t="shared" si="94"/>
        <v>0</v>
      </c>
      <c r="J146" s="269">
        <f t="shared" si="94"/>
        <v>0</v>
      </c>
      <c r="K146" s="269">
        <f t="shared" si="94"/>
        <v>0</v>
      </c>
      <c r="L146" s="269">
        <f t="shared" si="94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95">G147</f>
        <v>0</v>
      </c>
      <c r="I147" s="269">
        <f t="shared" si="95"/>
        <v>0</v>
      </c>
      <c r="J147" s="269">
        <f t="shared" si="95"/>
        <v>0</v>
      </c>
      <c r="K147" s="269">
        <f t="shared" si="95"/>
        <v>0</v>
      </c>
      <c r="L147" s="269">
        <f t="shared" si="95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95"/>
        <v>0</v>
      </c>
      <c r="I148" s="269">
        <f t="shared" si="95"/>
        <v>0</v>
      </c>
      <c r="J148" s="269">
        <f t="shared" si="95"/>
        <v>0</v>
      </c>
      <c r="K148" s="269">
        <f t="shared" si="95"/>
        <v>0</v>
      </c>
      <c r="L148" s="269">
        <f t="shared" si="95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94"/>
        <v>0</v>
      </c>
      <c r="I149" s="269">
        <f t="shared" si="94"/>
        <v>0</v>
      </c>
      <c r="J149" s="269">
        <f t="shared" si="94"/>
        <v>0</v>
      </c>
      <c r="K149" s="269">
        <f t="shared" si="94"/>
        <v>0</v>
      </c>
      <c r="L149" s="269">
        <f t="shared" si="94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94"/>
        <v>0</v>
      </c>
      <c r="I150" s="269">
        <f t="shared" si="94"/>
        <v>0</v>
      </c>
      <c r="J150" s="269">
        <f t="shared" si="94"/>
        <v>0</v>
      </c>
      <c r="K150" s="269">
        <f t="shared" si="94"/>
        <v>0</v>
      </c>
      <c r="L150" s="269">
        <f t="shared" si="94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6">SUM(G146:G150)</f>
        <v>0</v>
      </c>
      <c r="H152" s="593">
        <f t="shared" ref="H152:I152" si="97">SUM(H146:H150)</f>
        <v>0</v>
      </c>
      <c r="I152" s="593">
        <f t="shared" si="97"/>
        <v>0</v>
      </c>
      <c r="J152" s="593">
        <f t="shared" ref="J152:K152" si="98">SUM(J146:J150)</f>
        <v>0</v>
      </c>
      <c r="K152" s="593">
        <f t="shared" si="98"/>
        <v>0</v>
      </c>
      <c r="L152" s="593">
        <f t="shared" ref="L152" si="99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100">7/12*G152+5/12*H152</f>
        <v>0</v>
      </c>
      <c r="I153" s="616">
        <f t="shared" si="100"/>
        <v>0</v>
      </c>
      <c r="J153" s="616">
        <f t="shared" si="100"/>
        <v>0</v>
      </c>
      <c r="K153" s="616">
        <f t="shared" si="100"/>
        <v>0</v>
      </c>
      <c r="L153" s="616">
        <f t="shared" si="100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101">G158</f>
        <v>0</v>
      </c>
      <c r="I158" s="269">
        <f t="shared" si="101"/>
        <v>0</v>
      </c>
      <c r="J158" s="269">
        <f t="shared" si="101"/>
        <v>0</v>
      </c>
      <c r="K158" s="269">
        <f t="shared" si="101"/>
        <v>0</v>
      </c>
      <c r="L158" s="269">
        <f t="shared" si="101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102">G159</f>
        <v>0</v>
      </c>
      <c r="I159" s="269">
        <f t="shared" si="102"/>
        <v>0</v>
      </c>
      <c r="J159" s="269">
        <f t="shared" si="102"/>
        <v>0</v>
      </c>
      <c r="K159" s="269">
        <f t="shared" si="102"/>
        <v>0</v>
      </c>
      <c r="L159" s="269">
        <f t="shared" si="102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102"/>
        <v>0</v>
      </c>
      <c r="I160" s="269">
        <f t="shared" si="102"/>
        <v>0</v>
      </c>
      <c r="J160" s="269">
        <f t="shared" si="102"/>
        <v>0</v>
      </c>
      <c r="K160" s="269">
        <f t="shared" si="102"/>
        <v>0</v>
      </c>
      <c r="L160" s="269">
        <f t="shared" si="102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101"/>
        <v>0</v>
      </c>
      <c r="I161" s="269">
        <f t="shared" si="101"/>
        <v>0</v>
      </c>
      <c r="J161" s="269">
        <f t="shared" si="101"/>
        <v>0</v>
      </c>
      <c r="K161" s="269">
        <f t="shared" si="101"/>
        <v>0</v>
      </c>
      <c r="L161" s="269">
        <f t="shared" si="101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101"/>
        <v>0</v>
      </c>
      <c r="I162" s="269">
        <f t="shared" si="101"/>
        <v>0</v>
      </c>
      <c r="J162" s="269">
        <f t="shared" si="101"/>
        <v>0</v>
      </c>
      <c r="K162" s="269">
        <f t="shared" si="101"/>
        <v>0</v>
      </c>
      <c r="L162" s="269">
        <f t="shared" si="101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103">SUM(G158:G162)</f>
        <v>0</v>
      </c>
      <c r="H164" s="593">
        <f t="shared" ref="H164:I164" si="104">SUM(H158:H162)</f>
        <v>0</v>
      </c>
      <c r="I164" s="593">
        <f t="shared" si="104"/>
        <v>0</v>
      </c>
      <c r="J164" s="593">
        <f t="shared" ref="J164:K164" si="105">SUM(J158:J162)</f>
        <v>0</v>
      </c>
      <c r="K164" s="593">
        <f t="shared" si="105"/>
        <v>0</v>
      </c>
      <c r="L164" s="593">
        <f t="shared" ref="L164" si="106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7">7/12*G164+5/12*H164</f>
        <v>0</v>
      </c>
      <c r="I165" s="616">
        <f t="shared" si="107"/>
        <v>0</v>
      </c>
      <c r="J165" s="616">
        <f t="shared" si="107"/>
        <v>0</v>
      </c>
      <c r="K165" s="616">
        <f t="shared" si="107"/>
        <v>0</v>
      </c>
      <c r="L165" s="616">
        <f t="shared" si="107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8">G86</f>
        <v>2014/15</v>
      </c>
      <c r="H170" s="664" t="str">
        <f t="shared" si="108"/>
        <v>2015/16</v>
      </c>
      <c r="I170" s="664" t="str">
        <f t="shared" si="108"/>
        <v>2016/17</v>
      </c>
      <c r="J170" s="664" t="str">
        <f t="shared" si="108"/>
        <v>2017/18</v>
      </c>
      <c r="K170" s="664" t="str">
        <f t="shared" si="108"/>
        <v>2018/19</v>
      </c>
      <c r="L170" s="664" t="str">
        <f t="shared" ref="L170" si="109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10">G9</f>
        <v>2014</v>
      </c>
      <c r="H171" s="664">
        <f t="shared" si="110"/>
        <v>2015</v>
      </c>
      <c r="I171" s="664">
        <f t="shared" si="110"/>
        <v>2016</v>
      </c>
      <c r="J171" s="664">
        <f t="shared" si="110"/>
        <v>2017</v>
      </c>
      <c r="K171" s="664">
        <f t="shared" si="110"/>
        <v>2018</v>
      </c>
      <c r="L171" s="664">
        <f t="shared" ref="L171" si="111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12">G177</f>
        <v>0</v>
      </c>
      <c r="I177" s="269">
        <f t="shared" si="112"/>
        <v>0</v>
      </c>
      <c r="J177" s="269">
        <f t="shared" si="112"/>
        <v>0</v>
      </c>
      <c r="K177" s="269">
        <f t="shared" si="112"/>
        <v>0</v>
      </c>
      <c r="L177" s="269">
        <f t="shared" si="112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12"/>
        <v>0</v>
      </c>
      <c r="I178" s="269">
        <f t="shared" si="112"/>
        <v>0</v>
      </c>
      <c r="J178" s="269">
        <f t="shared" si="112"/>
        <v>0</v>
      </c>
      <c r="K178" s="269">
        <f t="shared" si="112"/>
        <v>0</v>
      </c>
      <c r="L178" s="269">
        <f t="shared" si="112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12"/>
        <v>0</v>
      </c>
      <c r="I179" s="269">
        <f t="shared" si="112"/>
        <v>0</v>
      </c>
      <c r="J179" s="269">
        <f t="shared" si="112"/>
        <v>0</v>
      </c>
      <c r="K179" s="269">
        <f t="shared" si="112"/>
        <v>0</v>
      </c>
      <c r="L179" s="269">
        <f t="shared" si="112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13">SUM(G177:G179)</f>
        <v>0</v>
      </c>
      <c r="H180" s="594">
        <f t="shared" ref="H180:I180" si="114">SUM(H177:H179)</f>
        <v>0</v>
      </c>
      <c r="I180" s="594">
        <f t="shared" si="114"/>
        <v>0</v>
      </c>
      <c r="J180" s="594">
        <f t="shared" ref="J180:K180" si="115">SUM(J177:J179)</f>
        <v>0</v>
      </c>
      <c r="K180" s="594">
        <f t="shared" si="115"/>
        <v>0</v>
      </c>
      <c r="L180" s="594">
        <f t="shared" ref="L180" si="116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7">G182</f>
        <v>0</v>
      </c>
      <c r="I182" s="269">
        <f t="shared" si="117"/>
        <v>0</v>
      </c>
      <c r="J182" s="269">
        <f t="shared" si="117"/>
        <v>0</v>
      </c>
      <c r="K182" s="269">
        <f t="shared" si="117"/>
        <v>0</v>
      </c>
      <c r="L182" s="269">
        <f t="shared" si="117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7"/>
        <v>0</v>
      </c>
      <c r="I183" s="269">
        <f t="shared" si="117"/>
        <v>0</v>
      </c>
      <c r="J183" s="269">
        <f t="shared" si="117"/>
        <v>0</v>
      </c>
      <c r="K183" s="269">
        <f t="shared" si="117"/>
        <v>0</v>
      </c>
      <c r="L183" s="269">
        <f t="shared" si="117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7"/>
        <v>0</v>
      </c>
      <c r="I184" s="269">
        <f t="shared" si="117"/>
        <v>0</v>
      </c>
      <c r="J184" s="269">
        <f t="shared" si="117"/>
        <v>0</v>
      </c>
      <c r="K184" s="269">
        <f t="shared" si="117"/>
        <v>0</v>
      </c>
      <c r="L184" s="269">
        <f t="shared" si="117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7"/>
        <v>0</v>
      </c>
      <c r="I185" s="269">
        <f t="shared" si="117"/>
        <v>0</v>
      </c>
      <c r="J185" s="269">
        <f t="shared" si="117"/>
        <v>0</v>
      </c>
      <c r="K185" s="269">
        <f t="shared" si="117"/>
        <v>0</v>
      </c>
      <c r="L185" s="269">
        <f t="shared" si="117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7"/>
        <v>0</v>
      </c>
      <c r="I186" s="269">
        <f t="shared" si="117"/>
        <v>0</v>
      </c>
      <c r="J186" s="269">
        <f t="shared" si="117"/>
        <v>0</v>
      </c>
      <c r="K186" s="269">
        <f t="shared" si="117"/>
        <v>0</v>
      </c>
      <c r="L186" s="269">
        <f t="shared" si="117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8">SUM(G182:G186)</f>
        <v>0</v>
      </c>
      <c r="H187" s="594">
        <f t="shared" ref="H187:I187" si="119">SUM(H182:H186)</f>
        <v>0</v>
      </c>
      <c r="I187" s="594">
        <f t="shared" si="119"/>
        <v>0</v>
      </c>
      <c r="J187" s="594">
        <f t="shared" ref="J187:K187" si="120">SUM(J182:J186)</f>
        <v>0</v>
      </c>
      <c r="K187" s="594">
        <f t="shared" si="120"/>
        <v>0</v>
      </c>
      <c r="L187" s="594">
        <f t="shared" ref="L187" si="121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" si="122">G180+G187</f>
        <v>0</v>
      </c>
      <c r="H189" s="593">
        <f t="shared" ref="H189:I189" si="123">H180+H187</f>
        <v>0</v>
      </c>
      <c r="I189" s="593">
        <f t="shared" si="123"/>
        <v>0</v>
      </c>
      <c r="J189" s="593">
        <f t="shared" ref="J189:K189" si="124">J180+J187</f>
        <v>0</v>
      </c>
      <c r="K189" s="593">
        <f t="shared" si="124"/>
        <v>0</v>
      </c>
      <c r="L189" s="593">
        <f t="shared" ref="L189" si="125">L180+L187</f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26">7/12*G189+5/12*H189</f>
        <v>0</v>
      </c>
      <c r="I190" s="353">
        <f t="shared" ref="I190" si="127">7/12*H189+5/12*I189</f>
        <v>0</v>
      </c>
      <c r="J190" s="353">
        <f t="shared" ref="J190:L190" si="128">7/12*I189+5/12*J189</f>
        <v>0</v>
      </c>
      <c r="K190" s="353">
        <f t="shared" si="128"/>
        <v>0</v>
      </c>
      <c r="L190" s="353">
        <f t="shared" si="128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9">G195</f>
        <v>0</v>
      </c>
      <c r="I195" s="269">
        <f t="shared" si="129"/>
        <v>0</v>
      </c>
      <c r="J195" s="269">
        <f t="shared" si="129"/>
        <v>0</v>
      </c>
      <c r="K195" s="269">
        <f t="shared" si="129"/>
        <v>0</v>
      </c>
      <c r="L195" s="269">
        <f t="shared" si="129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9"/>
        <v>0</v>
      </c>
      <c r="I196" s="269">
        <f t="shared" si="129"/>
        <v>0</v>
      </c>
      <c r="J196" s="269">
        <f t="shared" si="129"/>
        <v>0</v>
      </c>
      <c r="K196" s="269">
        <f t="shared" si="129"/>
        <v>0</v>
      </c>
      <c r="L196" s="269">
        <f t="shared" si="129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9"/>
        <v>0</v>
      </c>
      <c r="I197" s="269">
        <f t="shared" si="129"/>
        <v>0</v>
      </c>
      <c r="J197" s="269">
        <f t="shared" si="129"/>
        <v>0</v>
      </c>
      <c r="K197" s="269">
        <f t="shared" si="129"/>
        <v>0</v>
      </c>
      <c r="L197" s="269">
        <f t="shared" si="129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9"/>
        <v>0</v>
      </c>
      <c r="I198" s="269">
        <f t="shared" si="129"/>
        <v>0</v>
      </c>
      <c r="J198" s="269">
        <f t="shared" si="129"/>
        <v>0</v>
      </c>
      <c r="K198" s="269">
        <f t="shared" si="129"/>
        <v>0</v>
      </c>
      <c r="L198" s="269">
        <f t="shared" si="129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30">SUM(G195:G198)</f>
        <v>0</v>
      </c>
      <c r="H200" s="595">
        <f t="shared" ref="H200:I200" si="131">SUM(H195:H198)</f>
        <v>0</v>
      </c>
      <c r="I200" s="595">
        <f t="shared" si="131"/>
        <v>0</v>
      </c>
      <c r="J200" s="595">
        <f t="shared" ref="J200:K200" si="132">SUM(J195:J198)</f>
        <v>0</v>
      </c>
      <c r="K200" s="595">
        <f t="shared" si="132"/>
        <v>0</v>
      </c>
      <c r="L200" s="595">
        <f t="shared" ref="L200" si="133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34">G206</f>
        <v>0</v>
      </c>
      <c r="I206" s="269">
        <f t="shared" si="134"/>
        <v>0</v>
      </c>
      <c r="J206" s="269">
        <f t="shared" si="134"/>
        <v>0</v>
      </c>
      <c r="K206" s="269">
        <f t="shared" si="134"/>
        <v>0</v>
      </c>
      <c r="L206" s="269">
        <f t="shared" si="134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34"/>
        <v>0</v>
      </c>
      <c r="I207" s="269">
        <f t="shared" si="134"/>
        <v>0</v>
      </c>
      <c r="J207" s="269">
        <f t="shared" si="134"/>
        <v>0</v>
      </c>
      <c r="K207" s="269">
        <f t="shared" si="134"/>
        <v>0</v>
      </c>
      <c r="L207" s="269">
        <f t="shared" si="134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ref="H208:L210" si="135">G208</f>
        <v>0</v>
      </c>
      <c r="I208" s="269">
        <f t="shared" si="135"/>
        <v>0</v>
      </c>
      <c r="J208" s="269">
        <f t="shared" si="135"/>
        <v>0</v>
      </c>
      <c r="K208" s="269">
        <f t="shared" si="135"/>
        <v>0</v>
      </c>
      <c r="L208" s="269">
        <f t="shared" si="135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35"/>
        <v>0</v>
      </c>
      <c r="I209" s="269">
        <f t="shared" si="135"/>
        <v>0</v>
      </c>
      <c r="J209" s="269">
        <f t="shared" si="135"/>
        <v>0</v>
      </c>
      <c r="K209" s="269">
        <f t="shared" si="135"/>
        <v>0</v>
      </c>
      <c r="L209" s="269">
        <f t="shared" si="135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35"/>
        <v>0</v>
      </c>
      <c r="I210" s="269">
        <f t="shared" si="135"/>
        <v>0</v>
      </c>
      <c r="J210" s="269">
        <f t="shared" si="135"/>
        <v>0</v>
      </c>
      <c r="K210" s="269">
        <f t="shared" si="135"/>
        <v>0</v>
      </c>
      <c r="L210" s="269">
        <f t="shared" si="135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ref="H211:L212" si="136">G211</f>
        <v>0</v>
      </c>
      <c r="I211" s="269">
        <f t="shared" si="136"/>
        <v>0</v>
      </c>
      <c r="J211" s="269">
        <f t="shared" si="136"/>
        <v>0</v>
      </c>
      <c r="K211" s="269">
        <f t="shared" si="136"/>
        <v>0</v>
      </c>
      <c r="L211" s="269">
        <f t="shared" si="136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36"/>
        <v>0</v>
      </c>
      <c r="I212" s="269">
        <f t="shared" si="136"/>
        <v>0</v>
      </c>
      <c r="J212" s="269">
        <f t="shared" si="136"/>
        <v>0</v>
      </c>
      <c r="K212" s="269">
        <f t="shared" si="136"/>
        <v>0</v>
      </c>
      <c r="L212" s="269">
        <f t="shared" si="136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34"/>
        <v>0</v>
      </c>
      <c r="I213" s="269">
        <f t="shared" si="134"/>
        <v>0</v>
      </c>
      <c r="J213" s="269">
        <f t="shared" si="134"/>
        <v>0</v>
      </c>
      <c r="K213" s="269">
        <f t="shared" si="134"/>
        <v>0</v>
      </c>
      <c r="L213" s="269">
        <f t="shared" si="134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34"/>
        <v>0</v>
      </c>
      <c r="I214" s="269">
        <f t="shared" si="134"/>
        <v>0</v>
      </c>
      <c r="J214" s="269">
        <f t="shared" si="134"/>
        <v>0</v>
      </c>
      <c r="K214" s="269">
        <f t="shared" si="134"/>
        <v>0</v>
      </c>
      <c r="L214" s="269">
        <f t="shared" si="134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34"/>
        <v>0</v>
      </c>
      <c r="I215" s="269">
        <f t="shared" si="134"/>
        <v>0</v>
      </c>
      <c r="J215" s="269">
        <f t="shared" si="134"/>
        <v>0</v>
      </c>
      <c r="K215" s="269">
        <f t="shared" si="134"/>
        <v>0</v>
      </c>
      <c r="L215" s="269">
        <f t="shared" si="134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" si="137">SUM(G206:G215)</f>
        <v>0</v>
      </c>
      <c r="H217" s="595">
        <f t="shared" ref="H217:I217" si="138">SUM(H206:H215)</f>
        <v>0</v>
      </c>
      <c r="I217" s="595">
        <f t="shared" si="138"/>
        <v>0</v>
      </c>
      <c r="J217" s="595">
        <f t="shared" ref="J217:K217" si="139">SUM(J206:J215)</f>
        <v>0</v>
      </c>
      <c r="K217" s="595">
        <f t="shared" si="139"/>
        <v>0</v>
      </c>
      <c r="L217" s="595">
        <f t="shared" ref="L217" si="140">SUM(L206:L215)</f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41">G223</f>
        <v>0</v>
      </c>
      <c r="I223" s="269">
        <f t="shared" si="141"/>
        <v>0</v>
      </c>
      <c r="J223" s="269">
        <f t="shared" si="141"/>
        <v>0</v>
      </c>
      <c r="K223" s="269">
        <f t="shared" si="141"/>
        <v>0</v>
      </c>
      <c r="L223" s="269">
        <f t="shared" si="14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ref="H224:L225" si="142">G224</f>
        <v>0</v>
      </c>
      <c r="I224" s="269">
        <f t="shared" si="142"/>
        <v>0</v>
      </c>
      <c r="J224" s="269">
        <f t="shared" si="142"/>
        <v>0</v>
      </c>
      <c r="K224" s="269">
        <f t="shared" si="142"/>
        <v>0</v>
      </c>
      <c r="L224" s="269">
        <f t="shared" si="142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42"/>
        <v>0</v>
      </c>
      <c r="I225" s="269">
        <f t="shared" si="142"/>
        <v>0</v>
      </c>
      <c r="J225" s="269">
        <f t="shared" si="142"/>
        <v>0</v>
      </c>
      <c r="K225" s="269">
        <f t="shared" si="142"/>
        <v>0</v>
      </c>
      <c r="L225" s="269">
        <f t="shared" si="142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41"/>
        <v>0</v>
      </c>
      <c r="I226" s="269">
        <f t="shared" si="141"/>
        <v>0</v>
      </c>
      <c r="J226" s="269">
        <f t="shared" si="141"/>
        <v>0</v>
      </c>
      <c r="K226" s="269">
        <f t="shared" si="141"/>
        <v>0</v>
      </c>
      <c r="L226" s="269">
        <f t="shared" si="14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41"/>
        <v>0</v>
      </c>
      <c r="I227" s="269">
        <f t="shared" si="141"/>
        <v>0</v>
      </c>
      <c r="J227" s="269">
        <f t="shared" si="141"/>
        <v>0</v>
      </c>
      <c r="K227" s="269">
        <f t="shared" si="141"/>
        <v>0</v>
      </c>
      <c r="L227" s="269">
        <f t="shared" si="14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41"/>
        <v>0</v>
      </c>
      <c r="I228" s="269">
        <f t="shared" si="141"/>
        <v>0</v>
      </c>
      <c r="J228" s="269">
        <f t="shared" si="141"/>
        <v>0</v>
      </c>
      <c r="K228" s="269">
        <f t="shared" si="141"/>
        <v>0</v>
      </c>
      <c r="L228" s="269">
        <f t="shared" si="14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" si="143">SUM(G223:G228)</f>
        <v>0</v>
      </c>
      <c r="H230" s="595">
        <f t="shared" ref="H230:I230" si="144">SUM(H223:H228)</f>
        <v>0</v>
      </c>
      <c r="I230" s="595">
        <f t="shared" si="144"/>
        <v>0</v>
      </c>
      <c r="J230" s="595">
        <f t="shared" ref="J230:K230" si="145">SUM(J223:J228)</f>
        <v>0</v>
      </c>
      <c r="K230" s="595">
        <f t="shared" si="145"/>
        <v>0</v>
      </c>
      <c r="L230" s="595">
        <f t="shared" ref="L230" si="146">SUM(L223:L228)</f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" si="147">G200+G217+G230</f>
        <v>0</v>
      </c>
      <c r="H234" s="593">
        <f t="shared" ref="H234:I234" si="148">H200+H217+H230</f>
        <v>0</v>
      </c>
      <c r="I234" s="593">
        <f t="shared" si="148"/>
        <v>0</v>
      </c>
      <c r="J234" s="593">
        <f t="shared" ref="J234:K234" si="149">J200+J217+J230</f>
        <v>0</v>
      </c>
      <c r="K234" s="593">
        <f t="shared" si="149"/>
        <v>0</v>
      </c>
      <c r="L234" s="593">
        <f t="shared" ref="L234" si="150">L200+L217+L230</f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51">G9</f>
        <v>2014</v>
      </c>
      <c r="H243" s="664">
        <f t="shared" si="151"/>
        <v>2015</v>
      </c>
      <c r="I243" s="664">
        <f t="shared" si="151"/>
        <v>2016</v>
      </c>
      <c r="J243" s="664">
        <f t="shared" si="151"/>
        <v>2017</v>
      </c>
      <c r="K243" s="664">
        <f t="shared" si="151"/>
        <v>2018</v>
      </c>
      <c r="L243" s="664">
        <f t="shared" ref="L243" si="152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53">H141</f>
        <v>0</v>
      </c>
      <c r="I249" s="519">
        <f t="shared" ref="I249:J249" si="154">I141</f>
        <v>0</v>
      </c>
      <c r="J249" s="519">
        <f t="shared" si="154"/>
        <v>0</v>
      </c>
      <c r="K249" s="519">
        <f t="shared" ref="K249:L249" si="155">K141</f>
        <v>0</v>
      </c>
      <c r="L249" s="519">
        <f t="shared" si="155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56">H153</f>
        <v>0</v>
      </c>
      <c r="I250" s="601">
        <f t="shared" ref="I250:J250" si="157">I153</f>
        <v>0</v>
      </c>
      <c r="J250" s="601">
        <f t="shared" si="157"/>
        <v>0</v>
      </c>
      <c r="K250" s="601">
        <f t="shared" ref="K250:L250" si="158">K153</f>
        <v>0</v>
      </c>
      <c r="L250" s="601">
        <f t="shared" si="158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59">H165</f>
        <v>0</v>
      </c>
      <c r="I251" s="601">
        <f t="shared" ref="I251:J251" si="160">I165</f>
        <v>0</v>
      </c>
      <c r="J251" s="601">
        <f t="shared" si="160"/>
        <v>0</v>
      </c>
      <c r="K251" s="601">
        <f t="shared" ref="K251:L251" si="161">K165</f>
        <v>0</v>
      </c>
      <c r="L251" s="601">
        <f t="shared" si="161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" si="162">SUM(G249:G251)</f>
        <v>0</v>
      </c>
      <c r="H252" s="523">
        <f t="shared" ref="H252:I252" si="163">SUM(H249:H251)</f>
        <v>0</v>
      </c>
      <c r="I252" s="523">
        <f t="shared" si="163"/>
        <v>0</v>
      </c>
      <c r="J252" s="523">
        <f t="shared" ref="J252:K252" si="164">SUM(J249:J251)</f>
        <v>0</v>
      </c>
      <c r="K252" s="523">
        <f t="shared" si="164"/>
        <v>0</v>
      </c>
      <c r="L252" s="523">
        <f t="shared" ref="L252" si="165">SUM(L249:L251)</f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66">H190</f>
        <v>0</v>
      </c>
      <c r="I254" s="519">
        <f t="shared" si="166"/>
        <v>0</v>
      </c>
      <c r="J254" s="519">
        <f t="shared" si="166"/>
        <v>0</v>
      </c>
      <c r="K254" s="519">
        <f t="shared" ref="K254:L254" si="167">K190</f>
        <v>0</v>
      </c>
      <c r="L254" s="519">
        <f t="shared" si="167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:I255" si="168">H200</f>
        <v>0</v>
      </c>
      <c r="I255" s="519">
        <f t="shared" si="168"/>
        <v>0</v>
      </c>
      <c r="J255" s="519">
        <f t="shared" ref="J255:K255" si="169">J200</f>
        <v>0</v>
      </c>
      <c r="K255" s="519">
        <f t="shared" si="169"/>
        <v>0</v>
      </c>
      <c r="L255" s="519">
        <f t="shared" ref="L255" si="170">L200</f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:I256" si="171">H217</f>
        <v>0</v>
      </c>
      <c r="I256" s="519">
        <f t="shared" si="171"/>
        <v>0</v>
      </c>
      <c r="J256" s="519">
        <f t="shared" ref="J256:K256" si="172">J217</f>
        <v>0</v>
      </c>
      <c r="K256" s="519">
        <f t="shared" si="172"/>
        <v>0</v>
      </c>
      <c r="L256" s="519">
        <f t="shared" ref="L256" si="173">L217</f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:I257" si="174">H230</f>
        <v>0</v>
      </c>
      <c r="I257" s="519">
        <f t="shared" si="174"/>
        <v>0</v>
      </c>
      <c r="J257" s="519">
        <f t="shared" ref="J257:K257" si="175">J230</f>
        <v>0</v>
      </c>
      <c r="K257" s="519">
        <f t="shared" si="175"/>
        <v>0</v>
      </c>
      <c r="L257" s="519">
        <f t="shared" ref="L257" si="176">L230</f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" si="177">SUM(G254:G257)</f>
        <v>0</v>
      </c>
      <c r="H258" s="523">
        <f t="shared" ref="H258:I258" si="178">SUM(H254:H257)</f>
        <v>0</v>
      </c>
      <c r="I258" s="523">
        <f t="shared" si="178"/>
        <v>0</v>
      </c>
      <c r="J258" s="523">
        <f t="shared" ref="J258:K258" si="179">SUM(J254:J257)</f>
        <v>0</v>
      </c>
      <c r="K258" s="523">
        <f t="shared" si="179"/>
        <v>0</v>
      </c>
      <c r="L258" s="523">
        <f t="shared" ref="L258" si="180">SUM(L254:L257)</f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" si="181">G252-G258</f>
        <v>0</v>
      </c>
      <c r="H260" s="523">
        <f t="shared" ref="H260:I260" si="182">H252-H258</f>
        <v>0</v>
      </c>
      <c r="I260" s="523">
        <f t="shared" si="182"/>
        <v>0</v>
      </c>
      <c r="J260" s="523">
        <f t="shared" ref="J260:K260" si="183">J252-J258</f>
        <v>0</v>
      </c>
      <c r="K260" s="523">
        <f t="shared" si="183"/>
        <v>0</v>
      </c>
      <c r="L260" s="523">
        <f t="shared" ref="L260" si="184">L252-L258</f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85">G266</f>
        <v>0</v>
      </c>
      <c r="I266" s="409">
        <f t="shared" si="185"/>
        <v>0</v>
      </c>
      <c r="J266" s="409">
        <f t="shared" si="185"/>
        <v>0</v>
      </c>
      <c r="K266" s="409">
        <f t="shared" si="185"/>
        <v>0</v>
      </c>
      <c r="L266" s="409">
        <f t="shared" si="185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85"/>
        <v>0</v>
      </c>
      <c r="I267" s="409">
        <f t="shared" si="185"/>
        <v>0</v>
      </c>
      <c r="J267" s="409">
        <f t="shared" si="185"/>
        <v>0</v>
      </c>
      <c r="K267" s="409">
        <f t="shared" si="185"/>
        <v>0</v>
      </c>
      <c r="L267" s="409">
        <f t="shared" si="185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86">G266-G267</f>
        <v>0</v>
      </c>
      <c r="H269" s="523">
        <f t="shared" si="186"/>
        <v>0</v>
      </c>
      <c r="I269" s="523">
        <f t="shared" si="186"/>
        <v>0</v>
      </c>
      <c r="J269" s="523">
        <f t="shared" si="186"/>
        <v>0</v>
      </c>
      <c r="K269" s="523">
        <f t="shared" si="186"/>
        <v>0</v>
      </c>
      <c r="L269" s="523">
        <f t="shared" ref="L269" si="187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88">G260+G269</f>
        <v>0</v>
      </c>
      <c r="H273" s="523">
        <f t="shared" si="188"/>
        <v>0</v>
      </c>
      <c r="I273" s="523">
        <f t="shared" si="188"/>
        <v>0</v>
      </c>
      <c r="J273" s="523">
        <f t="shared" si="188"/>
        <v>0</v>
      </c>
      <c r="K273" s="523">
        <f t="shared" si="188"/>
        <v>0</v>
      </c>
      <c r="L273" s="523">
        <f t="shared" ref="L273" si="189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90">G273/(G252+G266)</f>
        <v>#DIV/0!</v>
      </c>
      <c r="H274" s="662" t="e">
        <f t="shared" si="190"/>
        <v>#DIV/0!</v>
      </c>
      <c r="I274" s="662" t="e">
        <f t="shared" si="190"/>
        <v>#DIV/0!</v>
      </c>
      <c r="J274" s="662" t="e">
        <f t="shared" si="190"/>
        <v>#DIV/0!</v>
      </c>
      <c r="K274" s="662" t="e">
        <f t="shared" si="190"/>
        <v>#DIV/0!</v>
      </c>
      <c r="L274" s="662" t="e">
        <f t="shared" ref="L274" si="191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183:E183"/>
    <mergeCell ref="D184:E184"/>
    <mergeCell ref="D185:E185"/>
    <mergeCell ref="D186:E186"/>
    <mergeCell ref="D146:E146"/>
    <mergeCell ref="D149:E149"/>
    <mergeCell ref="D150:E150"/>
    <mergeCell ref="D158:E158"/>
    <mergeCell ref="D161:E161"/>
    <mergeCell ref="D162:E162"/>
    <mergeCell ref="D182:E182"/>
    <mergeCell ref="D196:E196"/>
    <mergeCell ref="D195:E195"/>
    <mergeCell ref="D215:E215"/>
    <mergeCell ref="D197:E197"/>
    <mergeCell ref="D198:E198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133:E133"/>
    <mergeCell ref="D134:E134"/>
    <mergeCell ref="D135:E135"/>
    <mergeCell ref="D124:E124"/>
    <mergeCell ref="D125:E125"/>
    <mergeCell ref="D126:E126"/>
    <mergeCell ref="D127:E127"/>
    <mergeCell ref="D128:E128"/>
    <mergeCell ref="D119:E119"/>
    <mergeCell ref="D120:E120"/>
    <mergeCell ref="D118:E118"/>
    <mergeCell ref="D131:E131"/>
    <mergeCell ref="D132:E132"/>
  </mergeCells>
  <phoneticPr fontId="0" type="noConversion"/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:H52" si="30">SUM(G47:G48)</f>
        <v>0</v>
      </c>
      <c r="H52" s="517">
        <f t="shared" si="30"/>
        <v>0</v>
      </c>
      <c r="I52" s="517">
        <f t="shared" ref="I52:J52" si="31">SUM(I47:I48)</f>
        <v>0</v>
      </c>
      <c r="J52" s="517">
        <f t="shared" si="31"/>
        <v>0</v>
      </c>
      <c r="K52" s="517">
        <f t="shared" ref="K52:L52" si="32">SUM(K47:K48)</f>
        <v>0</v>
      </c>
      <c r="L52" s="517">
        <f t="shared" si="32"/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3">G55</f>
        <v>0</v>
      </c>
      <c r="I55" s="316">
        <f t="shared" si="33"/>
        <v>0</v>
      </c>
      <c r="J55" s="316">
        <f t="shared" si="33"/>
        <v>0</v>
      </c>
      <c r="K55" s="316">
        <f t="shared" si="33"/>
        <v>0</v>
      </c>
      <c r="L55" s="316">
        <f t="shared" si="33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3"/>
        <v>0</v>
      </c>
      <c r="I56" s="316">
        <f t="shared" si="33"/>
        <v>0</v>
      </c>
      <c r="J56" s="316">
        <f t="shared" si="33"/>
        <v>0</v>
      </c>
      <c r="K56" s="316">
        <f t="shared" si="33"/>
        <v>0</v>
      </c>
      <c r="L56" s="316">
        <f t="shared" si="33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4">G55+G56</f>
        <v>0</v>
      </c>
      <c r="H57" s="516">
        <f t="shared" si="34"/>
        <v>0</v>
      </c>
      <c r="I57" s="516">
        <f t="shared" si="34"/>
        <v>0</v>
      </c>
      <c r="J57" s="516">
        <f t="shared" si="34"/>
        <v>0</v>
      </c>
      <c r="K57" s="516">
        <f t="shared" si="34"/>
        <v>0</v>
      </c>
      <c r="L57" s="516">
        <f t="shared" si="34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5">G58</f>
        <v>0</v>
      </c>
      <c r="I58" s="316">
        <f t="shared" si="35"/>
        <v>0</v>
      </c>
      <c r="J58" s="316">
        <f t="shared" si="35"/>
        <v>0</v>
      </c>
      <c r="K58" s="316">
        <f t="shared" si="35"/>
        <v>0</v>
      </c>
      <c r="L58" s="316">
        <f t="shared" si="35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5"/>
        <v>0</v>
      </c>
      <c r="I59" s="316">
        <f t="shared" si="35"/>
        <v>0</v>
      </c>
      <c r="J59" s="316">
        <f t="shared" si="35"/>
        <v>0</v>
      </c>
      <c r="K59" s="316">
        <f t="shared" si="35"/>
        <v>0</v>
      </c>
      <c r="L59" s="316">
        <f t="shared" si="35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6">($E$27*G58)+($E$28*G59)</f>
        <v>0</v>
      </c>
      <c r="H60" s="596">
        <f t="shared" si="36"/>
        <v>0</v>
      </c>
      <c r="I60" s="596">
        <f t="shared" si="36"/>
        <v>0</v>
      </c>
      <c r="J60" s="596">
        <f t="shared" si="36"/>
        <v>0</v>
      </c>
      <c r="K60" s="596">
        <f t="shared" si="36"/>
        <v>0</v>
      </c>
      <c r="L60" s="596">
        <f t="shared" ref="L60" si="37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8">ROUND(IF(G64&lt;(G57*0.8),G64,(0.8*G57)),0)</f>
        <v>0</v>
      </c>
      <c r="H61" s="517">
        <f t="shared" si="38"/>
        <v>0</v>
      </c>
      <c r="I61" s="517">
        <f>ROUND(IF(I64&lt;(I57*0.8),I64,(0.8*I57)),0)</f>
        <v>0</v>
      </c>
      <c r="J61" s="517">
        <f t="shared" si="38"/>
        <v>0</v>
      </c>
      <c r="K61" s="517">
        <f t="shared" si="38"/>
        <v>0</v>
      </c>
      <c r="L61" s="517">
        <f t="shared" ref="L61" si="39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0">+G62</f>
        <v>#REF!</v>
      </c>
      <c r="I62" s="315" t="e">
        <f t="shared" si="40"/>
        <v>#REF!</v>
      </c>
      <c r="J62" s="315" t="e">
        <f t="shared" si="40"/>
        <v>#REF!</v>
      </c>
      <c r="K62" s="315" t="e">
        <f t="shared" si="40"/>
        <v>#REF!</v>
      </c>
      <c r="L62" s="315" t="e">
        <f t="shared" si="40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:H63" si="41">SUM(G58:G59)</f>
        <v>0</v>
      </c>
      <c r="H63" s="517">
        <f t="shared" si="41"/>
        <v>0</v>
      </c>
      <c r="I63" s="517">
        <f t="shared" ref="I63:J63" si="42">SUM(I58:I59)</f>
        <v>0</v>
      </c>
      <c r="J63" s="517">
        <f t="shared" si="42"/>
        <v>0</v>
      </c>
      <c r="K63" s="517">
        <f t="shared" ref="K63:L63" si="43">SUM(K58:K59)</f>
        <v>0</v>
      </c>
      <c r="L63" s="517">
        <f t="shared" si="43"/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4">G9</f>
        <v>2014</v>
      </c>
      <c r="H67" s="668">
        <f t="shared" si="44"/>
        <v>2015</v>
      </c>
      <c r="I67" s="668">
        <f t="shared" si="44"/>
        <v>2016</v>
      </c>
      <c r="J67" s="668">
        <f t="shared" si="44"/>
        <v>2017</v>
      </c>
      <c r="K67" s="668">
        <f t="shared" si="44"/>
        <v>2018</v>
      </c>
      <c r="L67" s="668">
        <f t="shared" ref="L67" si="45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6">SUM(G71:G72)</f>
        <v>0</v>
      </c>
      <c r="H70" s="517">
        <f t="shared" si="46"/>
        <v>0</v>
      </c>
      <c r="I70" s="517">
        <f t="shared" si="46"/>
        <v>0</v>
      </c>
      <c r="J70" s="517">
        <f t="shared" si="46"/>
        <v>0</v>
      </c>
      <c r="K70" s="517">
        <f t="shared" si="46"/>
        <v>0</v>
      </c>
      <c r="L70" s="517">
        <f t="shared" ref="L70" si="47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48">LOOKUP(G69,groepenleerlingennu,vloeroppervlaknu)</f>
        <v>375</v>
      </c>
      <c r="H74" s="587">
        <f t="shared" si="48"/>
        <v>375</v>
      </c>
      <c r="I74" s="587">
        <f t="shared" si="48"/>
        <v>375</v>
      </c>
      <c r="J74" s="587">
        <f t="shared" si="48"/>
        <v>375</v>
      </c>
      <c r="K74" s="587">
        <f t="shared" si="48"/>
        <v>375</v>
      </c>
      <c r="L74" s="587">
        <f t="shared" ref="L74" si="49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0">SUM(G76:G77)</f>
        <v>0</v>
      </c>
      <c r="H75" s="517">
        <f t="shared" ref="H75:I75" si="51">SUM(H76:H77)</f>
        <v>0</v>
      </c>
      <c r="I75" s="517">
        <f t="shared" si="51"/>
        <v>0</v>
      </c>
      <c r="J75" s="517">
        <f t="shared" ref="J75:K75" si="52">SUM(J76:J77)</f>
        <v>0</v>
      </c>
      <c r="K75" s="517">
        <f t="shared" si="52"/>
        <v>0</v>
      </c>
      <c r="L75" s="517">
        <f t="shared" ref="L75" si="53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4">LOOKUP(G71,groepenleerlingennu,vloeroppervlaknu)</f>
        <v>0</v>
      </c>
      <c r="H76" s="598">
        <f t="shared" si="54"/>
        <v>0</v>
      </c>
      <c r="I76" s="598">
        <f t="shared" ref="I76:J76" si="55">LOOKUP(I71,groepenleerlingennu,vloeroppervlaknu)</f>
        <v>0</v>
      </c>
      <c r="J76" s="598">
        <f t="shared" si="55"/>
        <v>0</v>
      </c>
      <c r="K76" s="598">
        <f t="shared" ref="K76:L76" si="56">LOOKUP(K71,groepenleerlingennu,vloeroppervlaknu)</f>
        <v>0</v>
      </c>
      <c r="L76" s="598">
        <f t="shared" si="56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4"/>
        <v>0</v>
      </c>
      <c r="H77" s="598">
        <f t="shared" si="54"/>
        <v>0</v>
      </c>
      <c r="I77" s="598">
        <f t="shared" ref="I77:J77" si="57">LOOKUP(I72,groepenleerlingennu,vloeroppervlaknu)</f>
        <v>0</v>
      </c>
      <c r="J77" s="598">
        <f t="shared" si="57"/>
        <v>0</v>
      </c>
      <c r="K77" s="598">
        <f t="shared" ref="K77:L77" si="58">LOOKUP(K72,groepenleerlingennu,vloeroppervlaknu)</f>
        <v>0</v>
      </c>
      <c r="L77" s="598">
        <f t="shared" si="58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59">IF(G71=0,0,1)+IF(G72=0,0,1)</f>
        <v>0</v>
      </c>
      <c r="H79" s="110">
        <f t="shared" si="59"/>
        <v>0</v>
      </c>
      <c r="I79" s="110">
        <f t="shared" si="59"/>
        <v>0</v>
      </c>
      <c r="J79" s="110">
        <f t="shared" si="59"/>
        <v>0</v>
      </c>
      <c r="K79" s="110">
        <f t="shared" si="59"/>
        <v>0</v>
      </c>
      <c r="L79" s="110">
        <f t="shared" ref="L79" si="60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1">G8</f>
        <v>2014/15</v>
      </c>
      <c r="H86" s="664" t="str">
        <f t="shared" si="61"/>
        <v>2015/16</v>
      </c>
      <c r="I86" s="664" t="str">
        <f t="shared" si="61"/>
        <v>2016/17</v>
      </c>
      <c r="J86" s="664" t="str">
        <f t="shared" si="61"/>
        <v>2017/18</v>
      </c>
      <c r="K86" s="664" t="str">
        <f t="shared" si="61"/>
        <v>2018/19</v>
      </c>
      <c r="L86" s="664" t="str">
        <f t="shared" ref="L86" si="62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3">IF(G46=0,0,ROUND(0.75*(SUM(G99:G100)-G97),2))</f>
        <v>0</v>
      </c>
      <c r="H98" s="519">
        <f t="shared" si="63"/>
        <v>0</v>
      </c>
      <c r="I98" s="519">
        <f t="shared" si="63"/>
        <v>0</v>
      </c>
      <c r="J98" s="519">
        <f t="shared" si="63"/>
        <v>0</v>
      </c>
      <c r="K98" s="519">
        <f t="shared" si="63"/>
        <v>0</v>
      </c>
      <c r="L98" s="519">
        <f t="shared" ref="L98" si="64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5">SUM(G104:G108)</f>
        <v>0</v>
      </c>
      <c r="H109" s="588">
        <f t="shared" si="65"/>
        <v>0</v>
      </c>
      <c r="I109" s="588">
        <f t="shared" si="65"/>
        <v>0</v>
      </c>
      <c r="J109" s="588">
        <f t="shared" si="65"/>
        <v>0</v>
      </c>
      <c r="K109" s="588">
        <f t="shared" si="65"/>
        <v>0</v>
      </c>
      <c r="L109" s="588">
        <f t="shared" ref="L109" si="66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:H114" si="67">G111+G112+G113</f>
        <v>0</v>
      </c>
      <c r="H114" s="589">
        <f t="shared" si="67"/>
        <v>0</v>
      </c>
      <c r="I114" s="589">
        <f t="shared" ref="I114:J114" si="68">I111+I112+I113</f>
        <v>0</v>
      </c>
      <c r="J114" s="589">
        <f t="shared" si="68"/>
        <v>0</v>
      </c>
      <c r="K114" s="589">
        <f t="shared" ref="K114:L114" si="69">K111+K112+K113</f>
        <v>0</v>
      </c>
      <c r="L114" s="589">
        <f t="shared" si="69"/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0">G118</f>
        <v>0</v>
      </c>
      <c r="I118" s="269">
        <f t="shared" si="70"/>
        <v>0</v>
      </c>
      <c r="J118" s="269">
        <f t="shared" si="70"/>
        <v>0</v>
      </c>
      <c r="K118" s="269">
        <f t="shared" si="70"/>
        <v>0</v>
      </c>
      <c r="L118" s="269">
        <f t="shared" si="70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0"/>
        <v>0</v>
      </c>
      <c r="I119" s="269">
        <f t="shared" si="70"/>
        <v>0</v>
      </c>
      <c r="J119" s="269">
        <f t="shared" si="70"/>
        <v>0</v>
      </c>
      <c r="K119" s="269">
        <f t="shared" si="70"/>
        <v>0</v>
      </c>
      <c r="L119" s="269">
        <f t="shared" si="70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0"/>
        <v>0</v>
      </c>
      <c r="I120" s="269">
        <f t="shared" si="70"/>
        <v>0</v>
      </c>
      <c r="J120" s="269">
        <f t="shared" si="70"/>
        <v>0</v>
      </c>
      <c r="K120" s="269">
        <f t="shared" si="70"/>
        <v>0</v>
      </c>
      <c r="L120" s="269">
        <f t="shared" si="70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1">SUM(G116:G120)</f>
        <v>0</v>
      </c>
      <c r="H121" s="590">
        <f t="shared" si="71"/>
        <v>0</v>
      </c>
      <c r="I121" s="590">
        <f t="shared" ref="I121:J121" si="72">SUM(I116:I120)</f>
        <v>0</v>
      </c>
      <c r="J121" s="590">
        <f t="shared" si="72"/>
        <v>0</v>
      </c>
      <c r="K121" s="590">
        <f t="shared" ref="K121:L121" si="73">SUM(K116:K120)</f>
        <v>0</v>
      </c>
      <c r="L121" s="590">
        <f t="shared" si="73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4">G124</f>
        <v>0</v>
      </c>
      <c r="I124" s="269">
        <f t="shared" si="74"/>
        <v>0</v>
      </c>
      <c r="J124" s="269">
        <f t="shared" si="74"/>
        <v>0</v>
      </c>
      <c r="K124" s="269">
        <f t="shared" si="74"/>
        <v>0</v>
      </c>
      <c r="L124" s="269">
        <f t="shared" si="74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4"/>
        <v>0</v>
      </c>
      <c r="I125" s="269">
        <f t="shared" si="74"/>
        <v>0</v>
      </c>
      <c r="J125" s="269">
        <f t="shared" si="74"/>
        <v>0</v>
      </c>
      <c r="K125" s="269">
        <f t="shared" si="74"/>
        <v>0</v>
      </c>
      <c r="L125" s="269">
        <f t="shared" si="74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4"/>
        <v>0</v>
      </c>
      <c r="I126" s="269">
        <f t="shared" si="74"/>
        <v>0</v>
      </c>
      <c r="J126" s="269">
        <f t="shared" si="74"/>
        <v>0</v>
      </c>
      <c r="K126" s="269">
        <f t="shared" si="74"/>
        <v>0</v>
      </c>
      <c r="L126" s="269">
        <f t="shared" si="74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4"/>
        <v>0</v>
      </c>
      <c r="I127" s="269">
        <f t="shared" si="74"/>
        <v>0</v>
      </c>
      <c r="J127" s="269">
        <f t="shared" si="74"/>
        <v>0</v>
      </c>
      <c r="K127" s="269">
        <f t="shared" si="74"/>
        <v>0</v>
      </c>
      <c r="L127" s="269">
        <f t="shared" si="74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4"/>
        <v>0</v>
      </c>
      <c r="I128" s="269">
        <f t="shared" si="74"/>
        <v>0</v>
      </c>
      <c r="J128" s="269">
        <f t="shared" si="74"/>
        <v>0</v>
      </c>
      <c r="K128" s="269">
        <f t="shared" si="74"/>
        <v>0</v>
      </c>
      <c r="L128" s="269">
        <f t="shared" si="74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:H129" si="75">SUM(G124:G128)</f>
        <v>0</v>
      </c>
      <c r="H129" s="591">
        <f t="shared" si="75"/>
        <v>0</v>
      </c>
      <c r="I129" s="591">
        <f t="shared" ref="I129:J129" si="76">SUM(I124:I128)</f>
        <v>0</v>
      </c>
      <c r="J129" s="591">
        <f t="shared" si="76"/>
        <v>0</v>
      </c>
      <c r="K129" s="591">
        <f t="shared" ref="K129:L129" si="77">SUM(K124:K128)</f>
        <v>0</v>
      </c>
      <c r="L129" s="591">
        <f t="shared" si="77"/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78">G131</f>
        <v>0</v>
      </c>
      <c r="I131" s="269">
        <f t="shared" si="78"/>
        <v>0</v>
      </c>
      <c r="J131" s="269">
        <f t="shared" si="78"/>
        <v>0</v>
      </c>
      <c r="K131" s="269">
        <f t="shared" si="78"/>
        <v>0</v>
      </c>
      <c r="L131" s="269">
        <f t="shared" si="78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78"/>
        <v>0</v>
      </c>
      <c r="I132" s="269">
        <f t="shared" si="78"/>
        <v>0</v>
      </c>
      <c r="J132" s="269">
        <f t="shared" si="78"/>
        <v>0</v>
      </c>
      <c r="K132" s="269">
        <f t="shared" si="78"/>
        <v>0</v>
      </c>
      <c r="L132" s="269">
        <f t="shared" si="78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78"/>
        <v>0</v>
      </c>
      <c r="I133" s="269">
        <f t="shared" si="78"/>
        <v>0</v>
      </c>
      <c r="J133" s="269">
        <f t="shared" si="78"/>
        <v>0</v>
      </c>
      <c r="K133" s="269">
        <f t="shared" si="78"/>
        <v>0</v>
      </c>
      <c r="L133" s="269">
        <f t="shared" si="78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78"/>
        <v>0</v>
      </c>
      <c r="I134" s="269">
        <f t="shared" si="78"/>
        <v>0</v>
      </c>
      <c r="J134" s="269">
        <f t="shared" si="78"/>
        <v>0</v>
      </c>
      <c r="K134" s="269">
        <f t="shared" si="78"/>
        <v>0</v>
      </c>
      <c r="L134" s="269">
        <f t="shared" si="78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78"/>
        <v>0</v>
      </c>
      <c r="I135" s="269">
        <f t="shared" si="78"/>
        <v>0</v>
      </c>
      <c r="J135" s="269">
        <f t="shared" si="78"/>
        <v>0</v>
      </c>
      <c r="K135" s="269">
        <f t="shared" si="78"/>
        <v>0</v>
      </c>
      <c r="L135" s="269">
        <f t="shared" si="78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:H136" si="79">SUM(G131:G135)</f>
        <v>0</v>
      </c>
      <c r="H136" s="591">
        <f t="shared" si="79"/>
        <v>0</v>
      </c>
      <c r="I136" s="591">
        <f t="shared" ref="I136:J136" si="80">SUM(I131:I135)</f>
        <v>0</v>
      </c>
      <c r="J136" s="591">
        <f t="shared" si="80"/>
        <v>0</v>
      </c>
      <c r="K136" s="591">
        <f t="shared" ref="K136:L136" si="81">SUM(K131:K135)</f>
        <v>0</v>
      </c>
      <c r="L136" s="591">
        <f t="shared" si="81"/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:H138" si="82">G129-G136</f>
        <v>0</v>
      </c>
      <c r="H138" s="588">
        <f t="shared" si="82"/>
        <v>0</v>
      </c>
      <c r="I138" s="588">
        <f t="shared" ref="I138:J138" si="83">I129-I136</f>
        <v>0</v>
      </c>
      <c r="J138" s="588">
        <f t="shared" si="83"/>
        <v>0</v>
      </c>
      <c r="K138" s="588">
        <f t="shared" ref="K138:L138" si="84">K129-K136</f>
        <v>0</v>
      </c>
      <c r="L138" s="588">
        <f t="shared" si="84"/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85">G102+G109+G114+G121-G138</f>
        <v>0</v>
      </c>
      <c r="H140" s="592">
        <f t="shared" si="85"/>
        <v>0</v>
      </c>
      <c r="I140" s="592">
        <f t="shared" si="85"/>
        <v>0</v>
      </c>
      <c r="J140" s="592">
        <f t="shared" si="85"/>
        <v>0</v>
      </c>
      <c r="K140" s="592">
        <f t="shared" si="85"/>
        <v>0</v>
      </c>
      <c r="L140" s="592">
        <f t="shared" ref="L140" si="86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87">7/12*(G140-G114)+5/12*(H140-H114)+H114</f>
        <v>0</v>
      </c>
      <c r="I141" s="616">
        <f t="shared" si="87"/>
        <v>0</v>
      </c>
      <c r="J141" s="616">
        <f t="shared" si="87"/>
        <v>0</v>
      </c>
      <c r="K141" s="616">
        <f t="shared" si="87"/>
        <v>0</v>
      </c>
      <c r="L141" s="616">
        <f t="shared" si="87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88">G146</f>
        <v>0</v>
      </c>
      <c r="I146" s="269">
        <f t="shared" si="88"/>
        <v>0</v>
      </c>
      <c r="J146" s="269">
        <f t="shared" si="88"/>
        <v>0</v>
      </c>
      <c r="K146" s="269">
        <f t="shared" si="88"/>
        <v>0</v>
      </c>
      <c r="L146" s="269">
        <f t="shared" si="88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89">G147</f>
        <v>0</v>
      </c>
      <c r="I147" s="269">
        <f t="shared" si="89"/>
        <v>0</v>
      </c>
      <c r="J147" s="269">
        <f t="shared" si="89"/>
        <v>0</v>
      </c>
      <c r="K147" s="269">
        <f t="shared" si="89"/>
        <v>0</v>
      </c>
      <c r="L147" s="269">
        <f t="shared" si="89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89"/>
        <v>0</v>
      </c>
      <c r="I148" s="269">
        <f t="shared" si="89"/>
        <v>0</v>
      </c>
      <c r="J148" s="269">
        <f t="shared" si="89"/>
        <v>0</v>
      </c>
      <c r="K148" s="269">
        <f t="shared" si="89"/>
        <v>0</v>
      </c>
      <c r="L148" s="269">
        <f t="shared" si="89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88"/>
        <v>0</v>
      </c>
      <c r="I149" s="269">
        <f t="shared" si="88"/>
        <v>0</v>
      </c>
      <c r="J149" s="269">
        <f t="shared" si="88"/>
        <v>0</v>
      </c>
      <c r="K149" s="269">
        <f t="shared" si="88"/>
        <v>0</v>
      </c>
      <c r="L149" s="269">
        <f t="shared" si="88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88"/>
        <v>0</v>
      </c>
      <c r="I150" s="269">
        <f t="shared" si="88"/>
        <v>0</v>
      </c>
      <c r="J150" s="269">
        <f t="shared" si="88"/>
        <v>0</v>
      </c>
      <c r="K150" s="269">
        <f t="shared" si="88"/>
        <v>0</v>
      </c>
      <c r="L150" s="269">
        <f t="shared" si="88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0">SUM(G146:G150)</f>
        <v>0</v>
      </c>
      <c r="H152" s="593">
        <f t="shared" ref="H152:I152" si="91">SUM(H146:H150)</f>
        <v>0</v>
      </c>
      <c r="I152" s="593">
        <f t="shared" si="91"/>
        <v>0</v>
      </c>
      <c r="J152" s="593">
        <f t="shared" ref="J152:K152" si="92">SUM(J146:J150)</f>
        <v>0</v>
      </c>
      <c r="K152" s="593">
        <f t="shared" si="92"/>
        <v>0</v>
      </c>
      <c r="L152" s="593">
        <f t="shared" ref="L152" si="93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94">7/12*G152+5/12*H152</f>
        <v>0</v>
      </c>
      <c r="I153" s="616">
        <f t="shared" si="94"/>
        <v>0</v>
      </c>
      <c r="J153" s="616">
        <f t="shared" si="94"/>
        <v>0</v>
      </c>
      <c r="K153" s="616">
        <f t="shared" si="94"/>
        <v>0</v>
      </c>
      <c r="L153" s="616">
        <f t="shared" si="94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95">G158</f>
        <v>0</v>
      </c>
      <c r="I158" s="269">
        <f t="shared" si="95"/>
        <v>0</v>
      </c>
      <c r="J158" s="269">
        <f t="shared" si="95"/>
        <v>0</v>
      </c>
      <c r="K158" s="269">
        <f t="shared" si="95"/>
        <v>0</v>
      </c>
      <c r="L158" s="269">
        <f t="shared" si="95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96">G159</f>
        <v>0</v>
      </c>
      <c r="I159" s="269">
        <f t="shared" si="96"/>
        <v>0</v>
      </c>
      <c r="J159" s="269">
        <f t="shared" si="96"/>
        <v>0</v>
      </c>
      <c r="K159" s="269">
        <f t="shared" si="96"/>
        <v>0</v>
      </c>
      <c r="L159" s="269">
        <f t="shared" si="96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96"/>
        <v>0</v>
      </c>
      <c r="I160" s="269">
        <f t="shared" si="96"/>
        <v>0</v>
      </c>
      <c r="J160" s="269">
        <f t="shared" si="96"/>
        <v>0</v>
      </c>
      <c r="K160" s="269">
        <f t="shared" si="96"/>
        <v>0</v>
      </c>
      <c r="L160" s="269">
        <f t="shared" si="96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95"/>
        <v>0</v>
      </c>
      <c r="I161" s="269">
        <f t="shared" si="95"/>
        <v>0</v>
      </c>
      <c r="J161" s="269">
        <f t="shared" si="95"/>
        <v>0</v>
      </c>
      <c r="K161" s="269">
        <f t="shared" si="95"/>
        <v>0</v>
      </c>
      <c r="L161" s="269">
        <f t="shared" si="95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95"/>
        <v>0</v>
      </c>
      <c r="I162" s="269">
        <f t="shared" si="95"/>
        <v>0</v>
      </c>
      <c r="J162" s="269">
        <f t="shared" si="95"/>
        <v>0</v>
      </c>
      <c r="K162" s="269">
        <f t="shared" si="95"/>
        <v>0</v>
      </c>
      <c r="L162" s="269">
        <f t="shared" si="95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97">SUM(G158:G162)</f>
        <v>0</v>
      </c>
      <c r="H164" s="593">
        <f t="shared" ref="H164:I164" si="98">SUM(H158:H162)</f>
        <v>0</v>
      </c>
      <c r="I164" s="593">
        <f t="shared" si="98"/>
        <v>0</v>
      </c>
      <c r="J164" s="593">
        <f t="shared" ref="J164:K164" si="99">SUM(J158:J162)</f>
        <v>0</v>
      </c>
      <c r="K164" s="593">
        <f t="shared" si="99"/>
        <v>0</v>
      </c>
      <c r="L164" s="593">
        <f t="shared" ref="L164" si="100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1">7/12*G164+5/12*H164</f>
        <v>0</v>
      </c>
      <c r="I165" s="616">
        <f t="shared" si="101"/>
        <v>0</v>
      </c>
      <c r="J165" s="616">
        <f t="shared" si="101"/>
        <v>0</v>
      </c>
      <c r="K165" s="616">
        <f t="shared" si="101"/>
        <v>0</v>
      </c>
      <c r="L165" s="616">
        <f t="shared" si="101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2">G86</f>
        <v>2014/15</v>
      </c>
      <c r="H170" s="664" t="str">
        <f t="shared" si="102"/>
        <v>2015/16</v>
      </c>
      <c r="I170" s="664" t="str">
        <f t="shared" si="102"/>
        <v>2016/17</v>
      </c>
      <c r="J170" s="664" t="str">
        <f t="shared" si="102"/>
        <v>2017/18</v>
      </c>
      <c r="K170" s="664" t="str">
        <f t="shared" si="102"/>
        <v>2018/19</v>
      </c>
      <c r="L170" s="664" t="str">
        <f t="shared" ref="L170" si="103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04">G9</f>
        <v>2014</v>
      </c>
      <c r="H171" s="664">
        <f t="shared" si="104"/>
        <v>2015</v>
      </c>
      <c r="I171" s="664">
        <f t="shared" si="104"/>
        <v>2016</v>
      </c>
      <c r="J171" s="664">
        <f t="shared" si="104"/>
        <v>2017</v>
      </c>
      <c r="K171" s="664">
        <f t="shared" si="104"/>
        <v>2018</v>
      </c>
      <c r="L171" s="664">
        <f t="shared" ref="L171" si="105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06">G177</f>
        <v>0</v>
      </c>
      <c r="I177" s="269">
        <f t="shared" si="106"/>
        <v>0</v>
      </c>
      <c r="J177" s="269">
        <f t="shared" si="106"/>
        <v>0</v>
      </c>
      <c r="K177" s="269">
        <f t="shared" si="106"/>
        <v>0</v>
      </c>
      <c r="L177" s="269">
        <f t="shared" si="106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06"/>
        <v>0</v>
      </c>
      <c r="I178" s="269">
        <f t="shared" si="106"/>
        <v>0</v>
      </c>
      <c r="J178" s="269">
        <f t="shared" si="106"/>
        <v>0</v>
      </c>
      <c r="K178" s="269">
        <f t="shared" si="106"/>
        <v>0</v>
      </c>
      <c r="L178" s="269">
        <f t="shared" si="106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06"/>
        <v>0</v>
      </c>
      <c r="I179" s="269">
        <f t="shared" si="106"/>
        <v>0</v>
      </c>
      <c r="J179" s="269">
        <f t="shared" si="106"/>
        <v>0</v>
      </c>
      <c r="K179" s="269">
        <f t="shared" si="106"/>
        <v>0</v>
      </c>
      <c r="L179" s="269">
        <f t="shared" si="106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07">SUM(G177:G179)</f>
        <v>0</v>
      </c>
      <c r="H180" s="594">
        <f t="shared" ref="H180:I180" si="108">SUM(H177:H179)</f>
        <v>0</v>
      </c>
      <c r="I180" s="594">
        <f t="shared" si="108"/>
        <v>0</v>
      </c>
      <c r="J180" s="594">
        <f t="shared" ref="J180:K180" si="109">SUM(J177:J179)</f>
        <v>0</v>
      </c>
      <c r="K180" s="594">
        <f t="shared" si="109"/>
        <v>0</v>
      </c>
      <c r="L180" s="594">
        <f t="shared" ref="L180" si="110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1">G182</f>
        <v>0</v>
      </c>
      <c r="I182" s="269">
        <f t="shared" si="111"/>
        <v>0</v>
      </c>
      <c r="J182" s="269">
        <f t="shared" si="111"/>
        <v>0</v>
      </c>
      <c r="K182" s="269">
        <f t="shared" si="111"/>
        <v>0</v>
      </c>
      <c r="L182" s="269">
        <f t="shared" si="111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1"/>
        <v>0</v>
      </c>
      <c r="I183" s="269">
        <f t="shared" si="111"/>
        <v>0</v>
      </c>
      <c r="J183" s="269">
        <f t="shared" si="111"/>
        <v>0</v>
      </c>
      <c r="K183" s="269">
        <f t="shared" si="111"/>
        <v>0</v>
      </c>
      <c r="L183" s="269">
        <f t="shared" si="111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1"/>
        <v>0</v>
      </c>
      <c r="I184" s="269">
        <f t="shared" si="111"/>
        <v>0</v>
      </c>
      <c r="J184" s="269">
        <f t="shared" si="111"/>
        <v>0</v>
      </c>
      <c r="K184" s="269">
        <f t="shared" si="111"/>
        <v>0</v>
      </c>
      <c r="L184" s="269">
        <f t="shared" si="111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1"/>
        <v>0</v>
      </c>
      <c r="I185" s="269">
        <f t="shared" si="111"/>
        <v>0</v>
      </c>
      <c r="J185" s="269">
        <f t="shared" si="111"/>
        <v>0</v>
      </c>
      <c r="K185" s="269">
        <f t="shared" si="111"/>
        <v>0</v>
      </c>
      <c r="L185" s="269">
        <f t="shared" si="111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1"/>
        <v>0</v>
      </c>
      <c r="I186" s="269">
        <f t="shared" si="111"/>
        <v>0</v>
      </c>
      <c r="J186" s="269">
        <f t="shared" si="111"/>
        <v>0</v>
      </c>
      <c r="K186" s="269">
        <f t="shared" si="111"/>
        <v>0</v>
      </c>
      <c r="L186" s="269">
        <f t="shared" si="111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2">SUM(G182:G186)</f>
        <v>0</v>
      </c>
      <c r="H187" s="594">
        <f t="shared" ref="H187:I187" si="113">SUM(H182:H186)</f>
        <v>0</v>
      </c>
      <c r="I187" s="594">
        <f t="shared" si="113"/>
        <v>0</v>
      </c>
      <c r="J187" s="594">
        <f t="shared" ref="J187:K187" si="114">SUM(J182:J186)</f>
        <v>0</v>
      </c>
      <c r="K187" s="594">
        <f t="shared" si="114"/>
        <v>0</v>
      </c>
      <c r="L187" s="594">
        <f t="shared" ref="L187" si="115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:H189" si="116">G180+G187</f>
        <v>0</v>
      </c>
      <c r="H189" s="593">
        <f t="shared" si="116"/>
        <v>0</v>
      </c>
      <c r="I189" s="593">
        <f t="shared" ref="I189:J189" si="117">I180+I187</f>
        <v>0</v>
      </c>
      <c r="J189" s="593">
        <f t="shared" si="117"/>
        <v>0</v>
      </c>
      <c r="K189" s="593">
        <f t="shared" ref="K189:L189" si="118">K180+K187</f>
        <v>0</v>
      </c>
      <c r="L189" s="593">
        <f t="shared" si="118"/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19">7/12*G189+5/12*H189</f>
        <v>0</v>
      </c>
      <c r="I190" s="353">
        <f t="shared" ref="I190" si="120">7/12*H189+5/12*I189</f>
        <v>0</v>
      </c>
      <c r="J190" s="353">
        <f t="shared" ref="J190:L190" si="121">7/12*I189+5/12*J189</f>
        <v>0</v>
      </c>
      <c r="K190" s="353">
        <f t="shared" si="121"/>
        <v>0</v>
      </c>
      <c r="L190" s="353">
        <f t="shared" si="121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2">G195</f>
        <v>0</v>
      </c>
      <c r="I195" s="269">
        <f t="shared" si="122"/>
        <v>0</v>
      </c>
      <c r="J195" s="269">
        <f t="shared" si="122"/>
        <v>0</v>
      </c>
      <c r="K195" s="269">
        <f t="shared" si="122"/>
        <v>0</v>
      </c>
      <c r="L195" s="269">
        <f t="shared" si="122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2"/>
        <v>0</v>
      </c>
      <c r="I196" s="269">
        <f t="shared" si="122"/>
        <v>0</v>
      </c>
      <c r="J196" s="269">
        <f t="shared" si="122"/>
        <v>0</v>
      </c>
      <c r="K196" s="269">
        <f t="shared" si="122"/>
        <v>0</v>
      </c>
      <c r="L196" s="269">
        <f t="shared" si="122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2"/>
        <v>0</v>
      </c>
      <c r="I197" s="269">
        <f t="shared" si="122"/>
        <v>0</v>
      </c>
      <c r="J197" s="269">
        <f t="shared" si="122"/>
        <v>0</v>
      </c>
      <c r="K197" s="269">
        <f t="shared" si="122"/>
        <v>0</v>
      </c>
      <c r="L197" s="269">
        <f t="shared" si="122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2"/>
        <v>0</v>
      </c>
      <c r="I198" s="269">
        <f t="shared" si="122"/>
        <v>0</v>
      </c>
      <c r="J198" s="269">
        <f t="shared" si="122"/>
        <v>0</v>
      </c>
      <c r="K198" s="269">
        <f t="shared" si="122"/>
        <v>0</v>
      </c>
      <c r="L198" s="269">
        <f t="shared" si="122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23">SUM(G195:G198)</f>
        <v>0</v>
      </c>
      <c r="H200" s="595">
        <f t="shared" ref="H200:I200" si="124">SUM(H195:H198)</f>
        <v>0</v>
      </c>
      <c r="I200" s="595">
        <f t="shared" si="124"/>
        <v>0</v>
      </c>
      <c r="J200" s="595">
        <f t="shared" ref="J200:K200" si="125">SUM(J195:J198)</f>
        <v>0</v>
      </c>
      <c r="K200" s="595">
        <f t="shared" si="125"/>
        <v>0</v>
      </c>
      <c r="L200" s="595">
        <f t="shared" ref="L200" si="126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27">G206</f>
        <v>0</v>
      </c>
      <c r="I206" s="269">
        <f t="shared" si="127"/>
        <v>0</v>
      </c>
      <c r="J206" s="269">
        <f t="shared" si="127"/>
        <v>0</v>
      </c>
      <c r="K206" s="269">
        <f t="shared" si="127"/>
        <v>0</v>
      </c>
      <c r="L206" s="269">
        <f t="shared" si="127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27"/>
        <v>0</v>
      </c>
      <c r="I207" s="269">
        <f t="shared" si="127"/>
        <v>0</v>
      </c>
      <c r="J207" s="269">
        <f t="shared" si="127"/>
        <v>0</v>
      </c>
      <c r="K207" s="269">
        <f t="shared" si="127"/>
        <v>0</v>
      </c>
      <c r="L207" s="269">
        <f t="shared" si="127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si="127"/>
        <v>0</v>
      </c>
      <c r="I208" s="269">
        <f t="shared" si="127"/>
        <v>0</v>
      </c>
      <c r="J208" s="269">
        <f t="shared" si="127"/>
        <v>0</v>
      </c>
      <c r="K208" s="269">
        <f t="shared" si="127"/>
        <v>0</v>
      </c>
      <c r="L208" s="269">
        <f t="shared" si="127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27"/>
        <v>0</v>
      </c>
      <c r="I209" s="269">
        <f t="shared" si="127"/>
        <v>0</v>
      </c>
      <c r="J209" s="269">
        <f t="shared" si="127"/>
        <v>0</v>
      </c>
      <c r="K209" s="269">
        <f t="shared" si="127"/>
        <v>0</v>
      </c>
      <c r="L209" s="269">
        <f t="shared" si="127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27"/>
        <v>0</v>
      </c>
      <c r="I210" s="269">
        <f t="shared" si="127"/>
        <v>0</v>
      </c>
      <c r="J210" s="269">
        <f t="shared" si="127"/>
        <v>0</v>
      </c>
      <c r="K210" s="269">
        <f t="shared" si="127"/>
        <v>0</v>
      </c>
      <c r="L210" s="269">
        <f t="shared" si="127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si="127"/>
        <v>0</v>
      </c>
      <c r="I211" s="269">
        <f t="shared" si="127"/>
        <v>0</v>
      </c>
      <c r="J211" s="269">
        <f t="shared" si="127"/>
        <v>0</v>
      </c>
      <c r="K211" s="269">
        <f t="shared" si="127"/>
        <v>0</v>
      </c>
      <c r="L211" s="269">
        <f t="shared" si="127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27"/>
        <v>0</v>
      </c>
      <c r="I212" s="269">
        <f t="shared" si="127"/>
        <v>0</v>
      </c>
      <c r="J212" s="269">
        <f t="shared" si="127"/>
        <v>0</v>
      </c>
      <c r="K212" s="269">
        <f t="shared" si="127"/>
        <v>0</v>
      </c>
      <c r="L212" s="269">
        <f t="shared" si="127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27"/>
        <v>0</v>
      </c>
      <c r="I213" s="269">
        <f t="shared" si="127"/>
        <v>0</v>
      </c>
      <c r="J213" s="269">
        <f t="shared" si="127"/>
        <v>0</v>
      </c>
      <c r="K213" s="269">
        <f t="shared" si="127"/>
        <v>0</v>
      </c>
      <c r="L213" s="269">
        <f t="shared" si="127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27"/>
        <v>0</v>
      </c>
      <c r="I214" s="269">
        <f t="shared" si="127"/>
        <v>0</v>
      </c>
      <c r="J214" s="269">
        <f t="shared" si="127"/>
        <v>0</v>
      </c>
      <c r="K214" s="269">
        <f t="shared" si="127"/>
        <v>0</v>
      </c>
      <c r="L214" s="269">
        <f t="shared" si="127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27"/>
        <v>0</v>
      </c>
      <c r="I215" s="269">
        <f t="shared" si="127"/>
        <v>0</v>
      </c>
      <c r="J215" s="269">
        <f t="shared" si="127"/>
        <v>0</v>
      </c>
      <c r="K215" s="269">
        <f t="shared" si="127"/>
        <v>0</v>
      </c>
      <c r="L215" s="269">
        <f t="shared" si="127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:H217" si="128">SUM(G206:G215)</f>
        <v>0</v>
      </c>
      <c r="H217" s="595">
        <f t="shared" si="128"/>
        <v>0</v>
      </c>
      <c r="I217" s="595">
        <f t="shared" ref="I217:J217" si="129">SUM(I206:I215)</f>
        <v>0</v>
      </c>
      <c r="J217" s="595">
        <f t="shared" si="129"/>
        <v>0</v>
      </c>
      <c r="K217" s="595">
        <f t="shared" ref="K217:L217" si="130">SUM(K206:K215)</f>
        <v>0</v>
      </c>
      <c r="L217" s="595">
        <f t="shared" si="130"/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31">G223</f>
        <v>0</v>
      </c>
      <c r="I223" s="269">
        <f t="shared" si="131"/>
        <v>0</v>
      </c>
      <c r="J223" s="269">
        <f t="shared" si="131"/>
        <v>0</v>
      </c>
      <c r="K223" s="269">
        <f t="shared" si="131"/>
        <v>0</v>
      </c>
      <c r="L223" s="269">
        <f t="shared" si="13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si="131"/>
        <v>0</v>
      </c>
      <c r="I224" s="269">
        <f t="shared" si="131"/>
        <v>0</v>
      </c>
      <c r="J224" s="269">
        <f t="shared" si="131"/>
        <v>0</v>
      </c>
      <c r="K224" s="269">
        <f t="shared" si="131"/>
        <v>0</v>
      </c>
      <c r="L224" s="269">
        <f t="shared" si="131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31"/>
        <v>0</v>
      </c>
      <c r="I225" s="269">
        <f t="shared" si="131"/>
        <v>0</v>
      </c>
      <c r="J225" s="269">
        <f t="shared" si="131"/>
        <v>0</v>
      </c>
      <c r="K225" s="269">
        <f t="shared" si="131"/>
        <v>0</v>
      </c>
      <c r="L225" s="269">
        <f t="shared" si="131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31"/>
        <v>0</v>
      </c>
      <c r="I226" s="269">
        <f t="shared" si="131"/>
        <v>0</v>
      </c>
      <c r="J226" s="269">
        <f t="shared" si="131"/>
        <v>0</v>
      </c>
      <c r="K226" s="269">
        <f t="shared" si="131"/>
        <v>0</v>
      </c>
      <c r="L226" s="269">
        <f t="shared" si="13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31"/>
        <v>0</v>
      </c>
      <c r="I227" s="269">
        <f t="shared" si="131"/>
        <v>0</v>
      </c>
      <c r="J227" s="269">
        <f t="shared" si="131"/>
        <v>0</v>
      </c>
      <c r="K227" s="269">
        <f t="shared" si="131"/>
        <v>0</v>
      </c>
      <c r="L227" s="269">
        <f t="shared" si="13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31"/>
        <v>0</v>
      </c>
      <c r="I228" s="269">
        <f t="shared" si="131"/>
        <v>0</v>
      </c>
      <c r="J228" s="269">
        <f t="shared" si="131"/>
        <v>0</v>
      </c>
      <c r="K228" s="269">
        <f t="shared" si="131"/>
        <v>0</v>
      </c>
      <c r="L228" s="269">
        <f t="shared" si="13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:H230" si="132">SUM(G223:G228)</f>
        <v>0</v>
      </c>
      <c r="H230" s="595">
        <f t="shared" si="132"/>
        <v>0</v>
      </c>
      <c r="I230" s="595">
        <f t="shared" ref="I230:J230" si="133">SUM(I223:I228)</f>
        <v>0</v>
      </c>
      <c r="J230" s="595">
        <f t="shared" si="133"/>
        <v>0</v>
      </c>
      <c r="K230" s="595">
        <f t="shared" ref="K230:L230" si="134">SUM(K223:K228)</f>
        <v>0</v>
      </c>
      <c r="L230" s="595">
        <f t="shared" si="134"/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:H234" si="135">G200+G217+G230</f>
        <v>0</v>
      </c>
      <c r="H234" s="593">
        <f t="shared" si="135"/>
        <v>0</v>
      </c>
      <c r="I234" s="593">
        <f t="shared" ref="I234:J234" si="136">I200+I217+I230</f>
        <v>0</v>
      </c>
      <c r="J234" s="593">
        <f t="shared" si="136"/>
        <v>0</v>
      </c>
      <c r="K234" s="593">
        <f t="shared" ref="K234:L234" si="137">K200+K217+K230</f>
        <v>0</v>
      </c>
      <c r="L234" s="593">
        <f t="shared" si="137"/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38">G9</f>
        <v>2014</v>
      </c>
      <c r="H243" s="664">
        <f t="shared" si="138"/>
        <v>2015</v>
      </c>
      <c r="I243" s="664">
        <f t="shared" si="138"/>
        <v>2016</v>
      </c>
      <c r="J243" s="664">
        <f t="shared" si="138"/>
        <v>2017</v>
      </c>
      <c r="K243" s="664">
        <f t="shared" si="138"/>
        <v>2018</v>
      </c>
      <c r="L243" s="664">
        <f t="shared" ref="L243" si="139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40">H141</f>
        <v>0</v>
      </c>
      <c r="I249" s="519">
        <f t="shared" ref="I249:J249" si="141">I141</f>
        <v>0</v>
      </c>
      <c r="J249" s="519">
        <f t="shared" si="141"/>
        <v>0</v>
      </c>
      <c r="K249" s="519">
        <f t="shared" ref="K249:L249" si="142">K141</f>
        <v>0</v>
      </c>
      <c r="L249" s="519">
        <f t="shared" si="142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43">H153</f>
        <v>0</v>
      </c>
      <c r="I250" s="601">
        <f t="shared" ref="I250:J250" si="144">I153</f>
        <v>0</v>
      </c>
      <c r="J250" s="601">
        <f t="shared" si="144"/>
        <v>0</v>
      </c>
      <c r="K250" s="601">
        <f t="shared" ref="K250:L250" si="145">K153</f>
        <v>0</v>
      </c>
      <c r="L250" s="601">
        <f t="shared" si="145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46">H165</f>
        <v>0</v>
      </c>
      <c r="I251" s="601">
        <f t="shared" ref="I251:J251" si="147">I165</f>
        <v>0</v>
      </c>
      <c r="J251" s="601">
        <f t="shared" si="147"/>
        <v>0</v>
      </c>
      <c r="K251" s="601">
        <f t="shared" ref="K251:L251" si="148">K165</f>
        <v>0</v>
      </c>
      <c r="L251" s="601">
        <f t="shared" si="148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:H252" si="149">SUM(G249:G251)</f>
        <v>0</v>
      </c>
      <c r="H252" s="523">
        <f t="shared" si="149"/>
        <v>0</v>
      </c>
      <c r="I252" s="523">
        <f t="shared" ref="I252:J252" si="150">SUM(I249:I251)</f>
        <v>0</v>
      </c>
      <c r="J252" s="523">
        <f t="shared" si="150"/>
        <v>0</v>
      </c>
      <c r="K252" s="523">
        <f t="shared" ref="K252:L252" si="151">SUM(K249:K251)</f>
        <v>0</v>
      </c>
      <c r="L252" s="523">
        <f t="shared" si="151"/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52">H190</f>
        <v>0</v>
      </c>
      <c r="I254" s="519">
        <f t="shared" si="152"/>
        <v>0</v>
      </c>
      <c r="J254" s="519">
        <f t="shared" si="152"/>
        <v>0</v>
      </c>
      <c r="K254" s="519">
        <f t="shared" ref="K254:L254" si="153">K190</f>
        <v>0</v>
      </c>
      <c r="L254" s="519">
        <f t="shared" si="153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" si="154">H200</f>
        <v>0</v>
      </c>
      <c r="I255" s="519">
        <f t="shared" ref="I255:J255" si="155">I200</f>
        <v>0</v>
      </c>
      <c r="J255" s="519">
        <f t="shared" si="155"/>
        <v>0</v>
      </c>
      <c r="K255" s="519">
        <f t="shared" ref="K255:L255" si="156">K200</f>
        <v>0</v>
      </c>
      <c r="L255" s="519">
        <f t="shared" si="156"/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" si="157">H217</f>
        <v>0</v>
      </c>
      <c r="I256" s="519">
        <f t="shared" ref="I256:J256" si="158">I217</f>
        <v>0</v>
      </c>
      <c r="J256" s="519">
        <f t="shared" si="158"/>
        <v>0</v>
      </c>
      <c r="K256" s="519">
        <f t="shared" ref="K256:L256" si="159">K217</f>
        <v>0</v>
      </c>
      <c r="L256" s="519">
        <f t="shared" si="159"/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" si="160">H230</f>
        <v>0</v>
      </c>
      <c r="I257" s="519">
        <f t="shared" ref="I257:J257" si="161">I230</f>
        <v>0</v>
      </c>
      <c r="J257" s="519">
        <f t="shared" si="161"/>
        <v>0</v>
      </c>
      <c r="K257" s="519">
        <f t="shared" ref="K257:L257" si="162">K230</f>
        <v>0</v>
      </c>
      <c r="L257" s="519">
        <f t="shared" si="162"/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:H258" si="163">SUM(G254:G257)</f>
        <v>0</v>
      </c>
      <c r="H258" s="523">
        <f t="shared" si="163"/>
        <v>0</v>
      </c>
      <c r="I258" s="523">
        <f t="shared" ref="I258:J258" si="164">SUM(I254:I257)</f>
        <v>0</v>
      </c>
      <c r="J258" s="523">
        <f t="shared" si="164"/>
        <v>0</v>
      </c>
      <c r="K258" s="523">
        <f t="shared" ref="K258:L258" si="165">SUM(K254:K257)</f>
        <v>0</v>
      </c>
      <c r="L258" s="523">
        <f t="shared" si="165"/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:H260" si="166">G252-G258</f>
        <v>0</v>
      </c>
      <c r="H260" s="523">
        <f t="shared" si="166"/>
        <v>0</v>
      </c>
      <c r="I260" s="523">
        <f t="shared" ref="I260:J260" si="167">I252-I258</f>
        <v>0</v>
      </c>
      <c r="J260" s="523">
        <f t="shared" si="167"/>
        <v>0</v>
      </c>
      <c r="K260" s="523">
        <f t="shared" ref="K260:L260" si="168">K252-K258</f>
        <v>0</v>
      </c>
      <c r="L260" s="523">
        <f t="shared" si="168"/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69">G266</f>
        <v>0</v>
      </c>
      <c r="I266" s="409">
        <f t="shared" si="169"/>
        <v>0</v>
      </c>
      <c r="J266" s="409">
        <f t="shared" si="169"/>
        <v>0</v>
      </c>
      <c r="K266" s="409">
        <f t="shared" si="169"/>
        <v>0</v>
      </c>
      <c r="L266" s="409">
        <f t="shared" si="169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69"/>
        <v>0</v>
      </c>
      <c r="I267" s="409">
        <f t="shared" si="169"/>
        <v>0</v>
      </c>
      <c r="J267" s="409">
        <f t="shared" si="169"/>
        <v>0</v>
      </c>
      <c r="K267" s="409">
        <f t="shared" si="169"/>
        <v>0</v>
      </c>
      <c r="L267" s="409">
        <f t="shared" si="169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70">G266-G267</f>
        <v>0</v>
      </c>
      <c r="H269" s="523">
        <f t="shared" si="170"/>
        <v>0</v>
      </c>
      <c r="I269" s="523">
        <f t="shared" si="170"/>
        <v>0</v>
      </c>
      <c r="J269" s="523">
        <f t="shared" si="170"/>
        <v>0</v>
      </c>
      <c r="K269" s="523">
        <f t="shared" si="170"/>
        <v>0</v>
      </c>
      <c r="L269" s="523">
        <f t="shared" ref="L269" si="171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72">G260+G269</f>
        <v>0</v>
      </c>
      <c r="H273" s="523">
        <f t="shared" si="172"/>
        <v>0</v>
      </c>
      <c r="I273" s="523">
        <f t="shared" si="172"/>
        <v>0</v>
      </c>
      <c r="J273" s="523">
        <f t="shared" si="172"/>
        <v>0</v>
      </c>
      <c r="K273" s="523">
        <f t="shared" si="172"/>
        <v>0</v>
      </c>
      <c r="L273" s="523">
        <f t="shared" ref="L273" si="173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74">G273/(G252+G266)</f>
        <v>#DIV/0!</v>
      </c>
      <c r="H274" s="662" t="e">
        <f t="shared" si="174"/>
        <v>#DIV/0!</v>
      </c>
      <c r="I274" s="662" t="e">
        <f t="shared" si="174"/>
        <v>#DIV/0!</v>
      </c>
      <c r="J274" s="662" t="e">
        <f t="shared" si="174"/>
        <v>#DIV/0!</v>
      </c>
      <c r="K274" s="662" t="e">
        <f t="shared" si="174"/>
        <v>#DIV/0!</v>
      </c>
      <c r="L274" s="662" t="e">
        <f t="shared" ref="L274" si="175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211:E211"/>
    <mergeCell ref="D212:E212"/>
    <mergeCell ref="D213:E213"/>
    <mergeCell ref="D214:E214"/>
    <mergeCell ref="D215:E215"/>
    <mergeCell ref="D210:E210"/>
    <mergeCell ref="D195:E195"/>
    <mergeCell ref="D196:E196"/>
    <mergeCell ref="D197:E197"/>
    <mergeCell ref="D162:E162"/>
    <mergeCell ref="D182:E182"/>
    <mergeCell ref="D183:E183"/>
    <mergeCell ref="D184:E184"/>
    <mergeCell ref="D185:E185"/>
    <mergeCell ref="D186:E186"/>
    <mergeCell ref="D198:E198"/>
    <mergeCell ref="D206:E206"/>
    <mergeCell ref="D207:E207"/>
    <mergeCell ref="D208:E208"/>
    <mergeCell ref="D209:E209"/>
    <mergeCell ref="D161:E161"/>
    <mergeCell ref="D127:E127"/>
    <mergeCell ref="D128:E128"/>
    <mergeCell ref="D131:E131"/>
    <mergeCell ref="D132:E132"/>
    <mergeCell ref="D133:E133"/>
    <mergeCell ref="D134:E134"/>
    <mergeCell ref="D135:E135"/>
    <mergeCell ref="D146:E146"/>
    <mergeCell ref="D149:E149"/>
    <mergeCell ref="D150:E150"/>
    <mergeCell ref="D158:E158"/>
    <mergeCell ref="D126:E126"/>
    <mergeCell ref="D118:E118"/>
    <mergeCell ref="D119:E119"/>
    <mergeCell ref="D120:E120"/>
    <mergeCell ref="D124:E124"/>
    <mergeCell ref="D125:E125"/>
  </mergeCells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:H52" si="30">SUM(G47:G48)</f>
        <v>0</v>
      </c>
      <c r="H52" s="517">
        <f t="shared" si="30"/>
        <v>0</v>
      </c>
      <c r="I52" s="517">
        <f t="shared" ref="I52:J52" si="31">SUM(I47:I48)</f>
        <v>0</v>
      </c>
      <c r="J52" s="517">
        <f t="shared" si="31"/>
        <v>0</v>
      </c>
      <c r="K52" s="517">
        <f t="shared" ref="K52:L52" si="32">SUM(K47:K48)</f>
        <v>0</v>
      </c>
      <c r="L52" s="517">
        <f t="shared" si="32"/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3">G55</f>
        <v>0</v>
      </c>
      <c r="I55" s="316">
        <f t="shared" si="33"/>
        <v>0</v>
      </c>
      <c r="J55" s="316">
        <f t="shared" si="33"/>
        <v>0</v>
      </c>
      <c r="K55" s="316">
        <f t="shared" si="33"/>
        <v>0</v>
      </c>
      <c r="L55" s="316">
        <f t="shared" si="33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3"/>
        <v>0</v>
      </c>
      <c r="I56" s="316">
        <f t="shared" si="33"/>
        <v>0</v>
      </c>
      <c r="J56" s="316">
        <f t="shared" si="33"/>
        <v>0</v>
      </c>
      <c r="K56" s="316">
        <f t="shared" si="33"/>
        <v>0</v>
      </c>
      <c r="L56" s="316">
        <f t="shared" si="33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4">G55+G56</f>
        <v>0</v>
      </c>
      <c r="H57" s="516">
        <f t="shared" si="34"/>
        <v>0</v>
      </c>
      <c r="I57" s="516">
        <f t="shared" si="34"/>
        <v>0</v>
      </c>
      <c r="J57" s="516">
        <f t="shared" si="34"/>
        <v>0</v>
      </c>
      <c r="K57" s="516">
        <f t="shared" si="34"/>
        <v>0</v>
      </c>
      <c r="L57" s="516">
        <f t="shared" si="34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5">G58</f>
        <v>0</v>
      </c>
      <c r="I58" s="316">
        <f t="shared" si="35"/>
        <v>0</v>
      </c>
      <c r="J58" s="316">
        <f t="shared" si="35"/>
        <v>0</v>
      </c>
      <c r="K58" s="316">
        <f t="shared" si="35"/>
        <v>0</v>
      </c>
      <c r="L58" s="316">
        <f t="shared" si="35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5"/>
        <v>0</v>
      </c>
      <c r="I59" s="316">
        <f t="shared" si="35"/>
        <v>0</v>
      </c>
      <c r="J59" s="316">
        <f t="shared" si="35"/>
        <v>0</v>
      </c>
      <c r="K59" s="316">
        <f t="shared" si="35"/>
        <v>0</v>
      </c>
      <c r="L59" s="316">
        <f t="shared" si="35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6">($E$27*G58)+($E$28*G59)</f>
        <v>0</v>
      </c>
      <c r="H60" s="596">
        <f t="shared" si="36"/>
        <v>0</v>
      </c>
      <c r="I60" s="596">
        <f t="shared" si="36"/>
        <v>0</v>
      </c>
      <c r="J60" s="596">
        <f t="shared" si="36"/>
        <v>0</v>
      </c>
      <c r="K60" s="596">
        <f t="shared" si="36"/>
        <v>0</v>
      </c>
      <c r="L60" s="596">
        <f t="shared" ref="L60" si="37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8">ROUND(IF(G64&lt;(G57*0.8),G64,(0.8*G57)),0)</f>
        <v>0</v>
      </c>
      <c r="H61" s="517">
        <f t="shared" si="38"/>
        <v>0</v>
      </c>
      <c r="I61" s="517">
        <f>ROUND(IF(I64&lt;(I57*0.8),I64,(0.8*I57)),0)</f>
        <v>0</v>
      </c>
      <c r="J61" s="517">
        <f t="shared" si="38"/>
        <v>0</v>
      </c>
      <c r="K61" s="517">
        <f t="shared" si="38"/>
        <v>0</v>
      </c>
      <c r="L61" s="517">
        <f t="shared" ref="L61" si="39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0">+G62</f>
        <v>#REF!</v>
      </c>
      <c r="I62" s="315" t="e">
        <f t="shared" si="40"/>
        <v>#REF!</v>
      </c>
      <c r="J62" s="315" t="e">
        <f t="shared" si="40"/>
        <v>#REF!</v>
      </c>
      <c r="K62" s="315" t="e">
        <f t="shared" si="40"/>
        <v>#REF!</v>
      </c>
      <c r="L62" s="315" t="e">
        <f t="shared" si="40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:H63" si="41">SUM(G58:G59)</f>
        <v>0</v>
      </c>
      <c r="H63" s="517">
        <f t="shared" si="41"/>
        <v>0</v>
      </c>
      <c r="I63" s="517">
        <f t="shared" ref="I63:J63" si="42">SUM(I58:I59)</f>
        <v>0</v>
      </c>
      <c r="J63" s="517">
        <f t="shared" si="42"/>
        <v>0</v>
      </c>
      <c r="K63" s="517">
        <f t="shared" ref="K63:L63" si="43">SUM(K58:K59)</f>
        <v>0</v>
      </c>
      <c r="L63" s="517">
        <f t="shared" si="43"/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4">G9</f>
        <v>2014</v>
      </c>
      <c r="H67" s="668">
        <f t="shared" si="44"/>
        <v>2015</v>
      </c>
      <c r="I67" s="668">
        <f t="shared" si="44"/>
        <v>2016</v>
      </c>
      <c r="J67" s="668">
        <f t="shared" si="44"/>
        <v>2017</v>
      </c>
      <c r="K67" s="668">
        <f t="shared" si="44"/>
        <v>2018</v>
      </c>
      <c r="L67" s="668">
        <f t="shared" ref="L67" si="45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6">SUM(G71:G72)</f>
        <v>0</v>
      </c>
      <c r="H70" s="517">
        <f t="shared" si="46"/>
        <v>0</v>
      </c>
      <c r="I70" s="517">
        <f t="shared" si="46"/>
        <v>0</v>
      </c>
      <c r="J70" s="517">
        <f t="shared" si="46"/>
        <v>0</v>
      </c>
      <c r="K70" s="517">
        <f t="shared" si="46"/>
        <v>0</v>
      </c>
      <c r="L70" s="517">
        <f t="shared" ref="L70" si="47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48">LOOKUP(G69,groepenleerlingennu,vloeroppervlaknu)</f>
        <v>375</v>
      </c>
      <c r="H74" s="587">
        <f t="shared" si="48"/>
        <v>375</v>
      </c>
      <c r="I74" s="587">
        <f t="shared" si="48"/>
        <v>375</v>
      </c>
      <c r="J74" s="587">
        <f t="shared" si="48"/>
        <v>375</v>
      </c>
      <c r="K74" s="587">
        <f t="shared" si="48"/>
        <v>375</v>
      </c>
      <c r="L74" s="587">
        <f t="shared" ref="L74" si="49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0">SUM(G76:G77)</f>
        <v>0</v>
      </c>
      <c r="H75" s="517">
        <f t="shared" ref="H75:I75" si="51">SUM(H76:H77)</f>
        <v>0</v>
      </c>
      <c r="I75" s="517">
        <f t="shared" si="51"/>
        <v>0</v>
      </c>
      <c r="J75" s="517">
        <f t="shared" ref="J75:K75" si="52">SUM(J76:J77)</f>
        <v>0</v>
      </c>
      <c r="K75" s="517">
        <f t="shared" si="52"/>
        <v>0</v>
      </c>
      <c r="L75" s="517">
        <f t="shared" ref="L75" si="53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4">LOOKUP(G71,groepenleerlingennu,vloeroppervlaknu)</f>
        <v>0</v>
      </c>
      <c r="H76" s="598">
        <f t="shared" si="54"/>
        <v>0</v>
      </c>
      <c r="I76" s="598">
        <f t="shared" ref="I76:J76" si="55">LOOKUP(I71,groepenleerlingennu,vloeroppervlaknu)</f>
        <v>0</v>
      </c>
      <c r="J76" s="598">
        <f t="shared" si="55"/>
        <v>0</v>
      </c>
      <c r="K76" s="598">
        <f t="shared" ref="K76:L76" si="56">LOOKUP(K71,groepenleerlingennu,vloeroppervlaknu)</f>
        <v>0</v>
      </c>
      <c r="L76" s="598">
        <f t="shared" si="56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4"/>
        <v>0</v>
      </c>
      <c r="H77" s="598">
        <f t="shared" si="54"/>
        <v>0</v>
      </c>
      <c r="I77" s="598">
        <f t="shared" ref="I77:J77" si="57">LOOKUP(I72,groepenleerlingennu,vloeroppervlaknu)</f>
        <v>0</v>
      </c>
      <c r="J77" s="598">
        <f t="shared" si="57"/>
        <v>0</v>
      </c>
      <c r="K77" s="598">
        <f t="shared" ref="K77:L77" si="58">LOOKUP(K72,groepenleerlingennu,vloeroppervlaknu)</f>
        <v>0</v>
      </c>
      <c r="L77" s="598">
        <f t="shared" si="58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59">IF(G71=0,0,1)+IF(G72=0,0,1)</f>
        <v>0</v>
      </c>
      <c r="H79" s="110">
        <f t="shared" si="59"/>
        <v>0</v>
      </c>
      <c r="I79" s="110">
        <f t="shared" si="59"/>
        <v>0</v>
      </c>
      <c r="J79" s="110">
        <f t="shared" si="59"/>
        <v>0</v>
      </c>
      <c r="K79" s="110">
        <f t="shared" si="59"/>
        <v>0</v>
      </c>
      <c r="L79" s="110">
        <f t="shared" ref="L79" si="60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1">G8</f>
        <v>2014/15</v>
      </c>
      <c r="H86" s="664" t="str">
        <f t="shared" si="61"/>
        <v>2015/16</v>
      </c>
      <c r="I86" s="664" t="str">
        <f t="shared" si="61"/>
        <v>2016/17</v>
      </c>
      <c r="J86" s="664" t="str">
        <f t="shared" si="61"/>
        <v>2017/18</v>
      </c>
      <c r="K86" s="664" t="str">
        <f t="shared" si="61"/>
        <v>2018/19</v>
      </c>
      <c r="L86" s="664" t="str">
        <f t="shared" ref="L86" si="62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3">IF(G46=0,0,ROUND(0.75*(SUM(G99:G100)-G97),2))</f>
        <v>0</v>
      </c>
      <c r="H98" s="519">
        <f t="shared" si="63"/>
        <v>0</v>
      </c>
      <c r="I98" s="519">
        <f t="shared" si="63"/>
        <v>0</v>
      </c>
      <c r="J98" s="519">
        <f t="shared" si="63"/>
        <v>0</v>
      </c>
      <c r="K98" s="519">
        <f t="shared" si="63"/>
        <v>0</v>
      </c>
      <c r="L98" s="519">
        <f t="shared" ref="L98" si="64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5">SUM(G104:G108)</f>
        <v>0</v>
      </c>
      <c r="H109" s="588">
        <f t="shared" si="65"/>
        <v>0</v>
      </c>
      <c r="I109" s="588">
        <f t="shared" si="65"/>
        <v>0</v>
      </c>
      <c r="J109" s="588">
        <f t="shared" si="65"/>
        <v>0</v>
      </c>
      <c r="K109" s="588">
        <f t="shared" si="65"/>
        <v>0</v>
      </c>
      <c r="L109" s="588">
        <f t="shared" ref="L109" si="66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:H114" si="67">G111+G112+G113</f>
        <v>0</v>
      </c>
      <c r="H114" s="589">
        <f t="shared" si="67"/>
        <v>0</v>
      </c>
      <c r="I114" s="589">
        <f t="shared" ref="I114:J114" si="68">I111+I112+I113</f>
        <v>0</v>
      </c>
      <c r="J114" s="589">
        <f t="shared" si="68"/>
        <v>0</v>
      </c>
      <c r="K114" s="589">
        <f t="shared" ref="K114:L114" si="69">K111+K112+K113</f>
        <v>0</v>
      </c>
      <c r="L114" s="589">
        <f t="shared" si="69"/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0">G118</f>
        <v>0</v>
      </c>
      <c r="I118" s="269">
        <f t="shared" si="70"/>
        <v>0</v>
      </c>
      <c r="J118" s="269">
        <f t="shared" si="70"/>
        <v>0</v>
      </c>
      <c r="K118" s="269">
        <f t="shared" si="70"/>
        <v>0</v>
      </c>
      <c r="L118" s="269">
        <f t="shared" si="70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0"/>
        <v>0</v>
      </c>
      <c r="I119" s="269">
        <f t="shared" si="70"/>
        <v>0</v>
      </c>
      <c r="J119" s="269">
        <f t="shared" si="70"/>
        <v>0</v>
      </c>
      <c r="K119" s="269">
        <f t="shared" si="70"/>
        <v>0</v>
      </c>
      <c r="L119" s="269">
        <f t="shared" si="70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0"/>
        <v>0</v>
      </c>
      <c r="I120" s="269">
        <f t="shared" si="70"/>
        <v>0</v>
      </c>
      <c r="J120" s="269">
        <f t="shared" si="70"/>
        <v>0</v>
      </c>
      <c r="K120" s="269">
        <f t="shared" si="70"/>
        <v>0</v>
      </c>
      <c r="L120" s="269">
        <f t="shared" si="70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1">SUM(G116:G120)</f>
        <v>0</v>
      </c>
      <c r="H121" s="590">
        <f t="shared" si="71"/>
        <v>0</v>
      </c>
      <c r="I121" s="590">
        <f t="shared" ref="I121:J121" si="72">SUM(I116:I120)</f>
        <v>0</v>
      </c>
      <c r="J121" s="590">
        <f t="shared" si="72"/>
        <v>0</v>
      </c>
      <c r="K121" s="590">
        <f t="shared" ref="K121:L121" si="73">SUM(K116:K120)</f>
        <v>0</v>
      </c>
      <c r="L121" s="590">
        <f t="shared" si="73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4">G124</f>
        <v>0</v>
      </c>
      <c r="I124" s="269">
        <f t="shared" si="74"/>
        <v>0</v>
      </c>
      <c r="J124" s="269">
        <f t="shared" si="74"/>
        <v>0</v>
      </c>
      <c r="K124" s="269">
        <f t="shared" si="74"/>
        <v>0</v>
      </c>
      <c r="L124" s="269">
        <f t="shared" si="74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4"/>
        <v>0</v>
      </c>
      <c r="I125" s="269">
        <f t="shared" si="74"/>
        <v>0</v>
      </c>
      <c r="J125" s="269">
        <f t="shared" si="74"/>
        <v>0</v>
      </c>
      <c r="K125" s="269">
        <f t="shared" si="74"/>
        <v>0</v>
      </c>
      <c r="L125" s="269">
        <f t="shared" si="74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4"/>
        <v>0</v>
      </c>
      <c r="I126" s="269">
        <f t="shared" si="74"/>
        <v>0</v>
      </c>
      <c r="J126" s="269">
        <f t="shared" si="74"/>
        <v>0</v>
      </c>
      <c r="K126" s="269">
        <f t="shared" si="74"/>
        <v>0</v>
      </c>
      <c r="L126" s="269">
        <f t="shared" si="74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4"/>
        <v>0</v>
      </c>
      <c r="I127" s="269">
        <f t="shared" si="74"/>
        <v>0</v>
      </c>
      <c r="J127" s="269">
        <f t="shared" si="74"/>
        <v>0</v>
      </c>
      <c r="K127" s="269">
        <f t="shared" si="74"/>
        <v>0</v>
      </c>
      <c r="L127" s="269">
        <f t="shared" si="74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4"/>
        <v>0</v>
      </c>
      <c r="I128" s="269">
        <f t="shared" si="74"/>
        <v>0</v>
      </c>
      <c r="J128" s="269">
        <f t="shared" si="74"/>
        <v>0</v>
      </c>
      <c r="K128" s="269">
        <f t="shared" si="74"/>
        <v>0</v>
      </c>
      <c r="L128" s="269">
        <f t="shared" si="74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:H129" si="75">SUM(G124:G128)</f>
        <v>0</v>
      </c>
      <c r="H129" s="591">
        <f t="shared" si="75"/>
        <v>0</v>
      </c>
      <c r="I129" s="591">
        <f t="shared" ref="I129:J129" si="76">SUM(I124:I128)</f>
        <v>0</v>
      </c>
      <c r="J129" s="591">
        <f t="shared" si="76"/>
        <v>0</v>
      </c>
      <c r="K129" s="591">
        <f t="shared" ref="K129:L129" si="77">SUM(K124:K128)</f>
        <v>0</v>
      </c>
      <c r="L129" s="591">
        <f t="shared" si="77"/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78">G131</f>
        <v>0</v>
      </c>
      <c r="I131" s="269">
        <f t="shared" si="78"/>
        <v>0</v>
      </c>
      <c r="J131" s="269">
        <f t="shared" si="78"/>
        <v>0</v>
      </c>
      <c r="K131" s="269">
        <f t="shared" si="78"/>
        <v>0</v>
      </c>
      <c r="L131" s="269">
        <f t="shared" si="78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78"/>
        <v>0</v>
      </c>
      <c r="I132" s="269">
        <f t="shared" si="78"/>
        <v>0</v>
      </c>
      <c r="J132" s="269">
        <f t="shared" si="78"/>
        <v>0</v>
      </c>
      <c r="K132" s="269">
        <f t="shared" si="78"/>
        <v>0</v>
      </c>
      <c r="L132" s="269">
        <f t="shared" si="78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78"/>
        <v>0</v>
      </c>
      <c r="I133" s="269">
        <f t="shared" si="78"/>
        <v>0</v>
      </c>
      <c r="J133" s="269">
        <f t="shared" si="78"/>
        <v>0</v>
      </c>
      <c r="K133" s="269">
        <f t="shared" si="78"/>
        <v>0</v>
      </c>
      <c r="L133" s="269">
        <f t="shared" si="78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78"/>
        <v>0</v>
      </c>
      <c r="I134" s="269">
        <f t="shared" si="78"/>
        <v>0</v>
      </c>
      <c r="J134" s="269">
        <f t="shared" si="78"/>
        <v>0</v>
      </c>
      <c r="K134" s="269">
        <f t="shared" si="78"/>
        <v>0</v>
      </c>
      <c r="L134" s="269">
        <f t="shared" si="78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78"/>
        <v>0</v>
      </c>
      <c r="I135" s="269">
        <f t="shared" si="78"/>
        <v>0</v>
      </c>
      <c r="J135" s="269">
        <f t="shared" si="78"/>
        <v>0</v>
      </c>
      <c r="K135" s="269">
        <f t="shared" si="78"/>
        <v>0</v>
      </c>
      <c r="L135" s="269">
        <f t="shared" si="78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:H136" si="79">SUM(G131:G135)</f>
        <v>0</v>
      </c>
      <c r="H136" s="591">
        <f t="shared" si="79"/>
        <v>0</v>
      </c>
      <c r="I136" s="591">
        <f t="shared" ref="I136:J136" si="80">SUM(I131:I135)</f>
        <v>0</v>
      </c>
      <c r="J136" s="591">
        <f t="shared" si="80"/>
        <v>0</v>
      </c>
      <c r="K136" s="591">
        <f t="shared" ref="K136:L136" si="81">SUM(K131:K135)</f>
        <v>0</v>
      </c>
      <c r="L136" s="591">
        <f t="shared" si="81"/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:H138" si="82">G129-G136</f>
        <v>0</v>
      </c>
      <c r="H138" s="588">
        <f t="shared" si="82"/>
        <v>0</v>
      </c>
      <c r="I138" s="588">
        <f t="shared" ref="I138:J138" si="83">I129-I136</f>
        <v>0</v>
      </c>
      <c r="J138" s="588">
        <f t="shared" si="83"/>
        <v>0</v>
      </c>
      <c r="K138" s="588">
        <f t="shared" ref="K138:L138" si="84">K129-K136</f>
        <v>0</v>
      </c>
      <c r="L138" s="588">
        <f t="shared" si="84"/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85">G102+G109+G114+G121-G138</f>
        <v>0</v>
      </c>
      <c r="H140" s="592">
        <f t="shared" si="85"/>
        <v>0</v>
      </c>
      <c r="I140" s="592">
        <f t="shared" si="85"/>
        <v>0</v>
      </c>
      <c r="J140" s="592">
        <f t="shared" si="85"/>
        <v>0</v>
      </c>
      <c r="K140" s="592">
        <f t="shared" si="85"/>
        <v>0</v>
      </c>
      <c r="L140" s="592">
        <f t="shared" ref="L140" si="86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87">7/12*(G140-G114)+5/12*(H140-H114)+H114</f>
        <v>0</v>
      </c>
      <c r="I141" s="616">
        <f t="shared" si="87"/>
        <v>0</v>
      </c>
      <c r="J141" s="616">
        <f t="shared" si="87"/>
        <v>0</v>
      </c>
      <c r="K141" s="616">
        <f t="shared" si="87"/>
        <v>0</v>
      </c>
      <c r="L141" s="616">
        <f t="shared" si="87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88">G146</f>
        <v>0</v>
      </c>
      <c r="I146" s="269">
        <f t="shared" si="88"/>
        <v>0</v>
      </c>
      <c r="J146" s="269">
        <f t="shared" si="88"/>
        <v>0</v>
      </c>
      <c r="K146" s="269">
        <f t="shared" si="88"/>
        <v>0</v>
      </c>
      <c r="L146" s="269">
        <f t="shared" si="88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89">G147</f>
        <v>0</v>
      </c>
      <c r="I147" s="269">
        <f t="shared" si="89"/>
        <v>0</v>
      </c>
      <c r="J147" s="269">
        <f t="shared" si="89"/>
        <v>0</v>
      </c>
      <c r="K147" s="269">
        <f t="shared" si="89"/>
        <v>0</v>
      </c>
      <c r="L147" s="269">
        <f t="shared" si="89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89"/>
        <v>0</v>
      </c>
      <c r="I148" s="269">
        <f t="shared" si="89"/>
        <v>0</v>
      </c>
      <c r="J148" s="269">
        <f t="shared" si="89"/>
        <v>0</v>
      </c>
      <c r="K148" s="269">
        <f t="shared" si="89"/>
        <v>0</v>
      </c>
      <c r="L148" s="269">
        <f t="shared" si="89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88"/>
        <v>0</v>
      </c>
      <c r="I149" s="269">
        <f t="shared" si="88"/>
        <v>0</v>
      </c>
      <c r="J149" s="269">
        <f t="shared" si="88"/>
        <v>0</v>
      </c>
      <c r="K149" s="269">
        <f t="shared" si="88"/>
        <v>0</v>
      </c>
      <c r="L149" s="269">
        <f t="shared" si="88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88"/>
        <v>0</v>
      </c>
      <c r="I150" s="269">
        <f t="shared" si="88"/>
        <v>0</v>
      </c>
      <c r="J150" s="269">
        <f t="shared" si="88"/>
        <v>0</v>
      </c>
      <c r="K150" s="269">
        <f t="shared" si="88"/>
        <v>0</v>
      </c>
      <c r="L150" s="269">
        <f t="shared" si="88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0">SUM(G146:G150)</f>
        <v>0</v>
      </c>
      <c r="H152" s="593">
        <f t="shared" ref="H152:I152" si="91">SUM(H146:H150)</f>
        <v>0</v>
      </c>
      <c r="I152" s="593">
        <f t="shared" si="91"/>
        <v>0</v>
      </c>
      <c r="J152" s="593">
        <f t="shared" ref="J152:K152" si="92">SUM(J146:J150)</f>
        <v>0</v>
      </c>
      <c r="K152" s="593">
        <f t="shared" si="92"/>
        <v>0</v>
      </c>
      <c r="L152" s="593">
        <f t="shared" ref="L152" si="93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94">7/12*G152+5/12*H152</f>
        <v>0</v>
      </c>
      <c r="I153" s="616">
        <f t="shared" si="94"/>
        <v>0</v>
      </c>
      <c r="J153" s="616">
        <f t="shared" si="94"/>
        <v>0</v>
      </c>
      <c r="K153" s="616">
        <f t="shared" si="94"/>
        <v>0</v>
      </c>
      <c r="L153" s="616">
        <f t="shared" si="94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95">G158</f>
        <v>0</v>
      </c>
      <c r="I158" s="269">
        <f t="shared" si="95"/>
        <v>0</v>
      </c>
      <c r="J158" s="269">
        <f t="shared" si="95"/>
        <v>0</v>
      </c>
      <c r="K158" s="269">
        <f t="shared" si="95"/>
        <v>0</v>
      </c>
      <c r="L158" s="269">
        <f t="shared" si="95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96">G159</f>
        <v>0</v>
      </c>
      <c r="I159" s="269">
        <f t="shared" si="96"/>
        <v>0</v>
      </c>
      <c r="J159" s="269">
        <f t="shared" si="96"/>
        <v>0</v>
      </c>
      <c r="K159" s="269">
        <f t="shared" si="96"/>
        <v>0</v>
      </c>
      <c r="L159" s="269">
        <f t="shared" si="96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96"/>
        <v>0</v>
      </c>
      <c r="I160" s="269">
        <f t="shared" si="96"/>
        <v>0</v>
      </c>
      <c r="J160" s="269">
        <f t="shared" si="96"/>
        <v>0</v>
      </c>
      <c r="K160" s="269">
        <f t="shared" si="96"/>
        <v>0</v>
      </c>
      <c r="L160" s="269">
        <f t="shared" si="96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95"/>
        <v>0</v>
      </c>
      <c r="I161" s="269">
        <f t="shared" si="95"/>
        <v>0</v>
      </c>
      <c r="J161" s="269">
        <f t="shared" si="95"/>
        <v>0</v>
      </c>
      <c r="K161" s="269">
        <f t="shared" si="95"/>
        <v>0</v>
      </c>
      <c r="L161" s="269">
        <f t="shared" si="95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95"/>
        <v>0</v>
      </c>
      <c r="I162" s="269">
        <f t="shared" si="95"/>
        <v>0</v>
      </c>
      <c r="J162" s="269">
        <f t="shared" si="95"/>
        <v>0</v>
      </c>
      <c r="K162" s="269">
        <f t="shared" si="95"/>
        <v>0</v>
      </c>
      <c r="L162" s="269">
        <f t="shared" si="95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97">SUM(G158:G162)</f>
        <v>0</v>
      </c>
      <c r="H164" s="593">
        <f t="shared" ref="H164:I164" si="98">SUM(H158:H162)</f>
        <v>0</v>
      </c>
      <c r="I164" s="593">
        <f t="shared" si="98"/>
        <v>0</v>
      </c>
      <c r="J164" s="593">
        <f t="shared" ref="J164:K164" si="99">SUM(J158:J162)</f>
        <v>0</v>
      </c>
      <c r="K164" s="593">
        <f t="shared" si="99"/>
        <v>0</v>
      </c>
      <c r="L164" s="593">
        <f t="shared" ref="L164" si="100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1">7/12*G164+5/12*H164</f>
        <v>0</v>
      </c>
      <c r="I165" s="616">
        <f t="shared" si="101"/>
        <v>0</v>
      </c>
      <c r="J165" s="616">
        <f t="shared" si="101"/>
        <v>0</v>
      </c>
      <c r="K165" s="616">
        <f t="shared" si="101"/>
        <v>0</v>
      </c>
      <c r="L165" s="616">
        <f t="shared" si="101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2">G86</f>
        <v>2014/15</v>
      </c>
      <c r="H170" s="664" t="str">
        <f t="shared" si="102"/>
        <v>2015/16</v>
      </c>
      <c r="I170" s="664" t="str">
        <f t="shared" si="102"/>
        <v>2016/17</v>
      </c>
      <c r="J170" s="664" t="str">
        <f t="shared" si="102"/>
        <v>2017/18</v>
      </c>
      <c r="K170" s="664" t="str">
        <f t="shared" si="102"/>
        <v>2018/19</v>
      </c>
      <c r="L170" s="664" t="str">
        <f t="shared" ref="L170" si="103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04">G9</f>
        <v>2014</v>
      </c>
      <c r="H171" s="664">
        <f t="shared" si="104"/>
        <v>2015</v>
      </c>
      <c r="I171" s="664">
        <f t="shared" si="104"/>
        <v>2016</v>
      </c>
      <c r="J171" s="664">
        <f t="shared" si="104"/>
        <v>2017</v>
      </c>
      <c r="K171" s="664">
        <f t="shared" si="104"/>
        <v>2018</v>
      </c>
      <c r="L171" s="664">
        <f t="shared" ref="L171" si="105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06">G177</f>
        <v>0</v>
      </c>
      <c r="I177" s="269">
        <f t="shared" si="106"/>
        <v>0</v>
      </c>
      <c r="J177" s="269">
        <f t="shared" si="106"/>
        <v>0</v>
      </c>
      <c r="K177" s="269">
        <f t="shared" si="106"/>
        <v>0</v>
      </c>
      <c r="L177" s="269">
        <f t="shared" si="106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06"/>
        <v>0</v>
      </c>
      <c r="I178" s="269">
        <f t="shared" si="106"/>
        <v>0</v>
      </c>
      <c r="J178" s="269">
        <f t="shared" si="106"/>
        <v>0</v>
      </c>
      <c r="K178" s="269">
        <f t="shared" si="106"/>
        <v>0</v>
      </c>
      <c r="L178" s="269">
        <f t="shared" si="106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06"/>
        <v>0</v>
      </c>
      <c r="I179" s="269">
        <f t="shared" si="106"/>
        <v>0</v>
      </c>
      <c r="J179" s="269">
        <f t="shared" si="106"/>
        <v>0</v>
      </c>
      <c r="K179" s="269">
        <f t="shared" si="106"/>
        <v>0</v>
      </c>
      <c r="L179" s="269">
        <f t="shared" si="106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07">SUM(G177:G179)</f>
        <v>0</v>
      </c>
      <c r="H180" s="594">
        <f t="shared" ref="H180:I180" si="108">SUM(H177:H179)</f>
        <v>0</v>
      </c>
      <c r="I180" s="594">
        <f t="shared" si="108"/>
        <v>0</v>
      </c>
      <c r="J180" s="594">
        <f t="shared" ref="J180:K180" si="109">SUM(J177:J179)</f>
        <v>0</v>
      </c>
      <c r="K180" s="594">
        <f t="shared" si="109"/>
        <v>0</v>
      </c>
      <c r="L180" s="594">
        <f t="shared" ref="L180" si="110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1">G182</f>
        <v>0</v>
      </c>
      <c r="I182" s="269">
        <f t="shared" si="111"/>
        <v>0</v>
      </c>
      <c r="J182" s="269">
        <f t="shared" si="111"/>
        <v>0</v>
      </c>
      <c r="K182" s="269">
        <f t="shared" si="111"/>
        <v>0</v>
      </c>
      <c r="L182" s="269">
        <f t="shared" si="111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1"/>
        <v>0</v>
      </c>
      <c r="I183" s="269">
        <f t="shared" si="111"/>
        <v>0</v>
      </c>
      <c r="J183" s="269">
        <f t="shared" si="111"/>
        <v>0</v>
      </c>
      <c r="K183" s="269">
        <f t="shared" si="111"/>
        <v>0</v>
      </c>
      <c r="L183" s="269">
        <f t="shared" si="111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1"/>
        <v>0</v>
      </c>
      <c r="I184" s="269">
        <f t="shared" si="111"/>
        <v>0</v>
      </c>
      <c r="J184" s="269">
        <f t="shared" si="111"/>
        <v>0</v>
      </c>
      <c r="K184" s="269">
        <f t="shared" si="111"/>
        <v>0</v>
      </c>
      <c r="L184" s="269">
        <f t="shared" si="111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1"/>
        <v>0</v>
      </c>
      <c r="I185" s="269">
        <f t="shared" si="111"/>
        <v>0</v>
      </c>
      <c r="J185" s="269">
        <f t="shared" si="111"/>
        <v>0</v>
      </c>
      <c r="K185" s="269">
        <f t="shared" si="111"/>
        <v>0</v>
      </c>
      <c r="L185" s="269">
        <f t="shared" si="111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1"/>
        <v>0</v>
      </c>
      <c r="I186" s="269">
        <f t="shared" si="111"/>
        <v>0</v>
      </c>
      <c r="J186" s="269">
        <f t="shared" si="111"/>
        <v>0</v>
      </c>
      <c r="K186" s="269">
        <f t="shared" si="111"/>
        <v>0</v>
      </c>
      <c r="L186" s="269">
        <f t="shared" si="111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2">SUM(G182:G186)</f>
        <v>0</v>
      </c>
      <c r="H187" s="594">
        <f t="shared" ref="H187:I187" si="113">SUM(H182:H186)</f>
        <v>0</v>
      </c>
      <c r="I187" s="594">
        <f t="shared" si="113"/>
        <v>0</v>
      </c>
      <c r="J187" s="594">
        <f t="shared" ref="J187:K187" si="114">SUM(J182:J186)</f>
        <v>0</v>
      </c>
      <c r="K187" s="594">
        <f t="shared" si="114"/>
        <v>0</v>
      </c>
      <c r="L187" s="594">
        <f t="shared" ref="L187" si="115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:H189" si="116">G180+G187</f>
        <v>0</v>
      </c>
      <c r="H189" s="593">
        <f t="shared" si="116"/>
        <v>0</v>
      </c>
      <c r="I189" s="593">
        <f t="shared" ref="I189:J189" si="117">I180+I187</f>
        <v>0</v>
      </c>
      <c r="J189" s="593">
        <f t="shared" si="117"/>
        <v>0</v>
      </c>
      <c r="K189" s="593">
        <f t="shared" ref="K189:L189" si="118">K180+K187</f>
        <v>0</v>
      </c>
      <c r="L189" s="593">
        <f t="shared" si="118"/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19">7/12*G189+5/12*H189</f>
        <v>0</v>
      </c>
      <c r="I190" s="353">
        <f t="shared" ref="I190" si="120">7/12*H189+5/12*I189</f>
        <v>0</v>
      </c>
      <c r="J190" s="353">
        <f t="shared" ref="J190:L190" si="121">7/12*I189+5/12*J189</f>
        <v>0</v>
      </c>
      <c r="K190" s="353">
        <f t="shared" si="121"/>
        <v>0</v>
      </c>
      <c r="L190" s="353">
        <f t="shared" si="121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2">G195</f>
        <v>0</v>
      </c>
      <c r="I195" s="269">
        <f t="shared" si="122"/>
        <v>0</v>
      </c>
      <c r="J195" s="269">
        <f t="shared" si="122"/>
        <v>0</v>
      </c>
      <c r="K195" s="269">
        <f t="shared" si="122"/>
        <v>0</v>
      </c>
      <c r="L195" s="269">
        <f t="shared" si="122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2"/>
        <v>0</v>
      </c>
      <c r="I196" s="269">
        <f t="shared" si="122"/>
        <v>0</v>
      </c>
      <c r="J196" s="269">
        <f t="shared" si="122"/>
        <v>0</v>
      </c>
      <c r="K196" s="269">
        <f t="shared" si="122"/>
        <v>0</v>
      </c>
      <c r="L196" s="269">
        <f t="shared" si="122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2"/>
        <v>0</v>
      </c>
      <c r="I197" s="269">
        <f t="shared" si="122"/>
        <v>0</v>
      </c>
      <c r="J197" s="269">
        <f t="shared" si="122"/>
        <v>0</v>
      </c>
      <c r="K197" s="269">
        <f t="shared" si="122"/>
        <v>0</v>
      </c>
      <c r="L197" s="269">
        <f t="shared" si="122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2"/>
        <v>0</v>
      </c>
      <c r="I198" s="269">
        <f t="shared" si="122"/>
        <v>0</v>
      </c>
      <c r="J198" s="269">
        <f t="shared" si="122"/>
        <v>0</v>
      </c>
      <c r="K198" s="269">
        <f t="shared" si="122"/>
        <v>0</v>
      </c>
      <c r="L198" s="269">
        <f t="shared" si="122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23">SUM(G195:G198)</f>
        <v>0</v>
      </c>
      <c r="H200" s="595">
        <f t="shared" ref="H200:I200" si="124">SUM(H195:H198)</f>
        <v>0</v>
      </c>
      <c r="I200" s="595">
        <f t="shared" si="124"/>
        <v>0</v>
      </c>
      <c r="J200" s="595">
        <f t="shared" ref="J200:K200" si="125">SUM(J195:J198)</f>
        <v>0</v>
      </c>
      <c r="K200" s="595">
        <f t="shared" si="125"/>
        <v>0</v>
      </c>
      <c r="L200" s="595">
        <f t="shared" ref="L200" si="126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27">G206</f>
        <v>0</v>
      </c>
      <c r="I206" s="269">
        <f t="shared" si="127"/>
        <v>0</v>
      </c>
      <c r="J206" s="269">
        <f t="shared" si="127"/>
        <v>0</v>
      </c>
      <c r="K206" s="269">
        <f t="shared" si="127"/>
        <v>0</v>
      </c>
      <c r="L206" s="269">
        <f t="shared" si="127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27"/>
        <v>0</v>
      </c>
      <c r="I207" s="269">
        <f t="shared" si="127"/>
        <v>0</v>
      </c>
      <c r="J207" s="269">
        <f t="shared" si="127"/>
        <v>0</v>
      </c>
      <c r="K207" s="269">
        <f t="shared" si="127"/>
        <v>0</v>
      </c>
      <c r="L207" s="269">
        <f t="shared" si="127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si="127"/>
        <v>0</v>
      </c>
      <c r="I208" s="269">
        <f t="shared" si="127"/>
        <v>0</v>
      </c>
      <c r="J208" s="269">
        <f t="shared" si="127"/>
        <v>0</v>
      </c>
      <c r="K208" s="269">
        <f t="shared" si="127"/>
        <v>0</v>
      </c>
      <c r="L208" s="269">
        <f t="shared" si="127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27"/>
        <v>0</v>
      </c>
      <c r="I209" s="269">
        <f t="shared" si="127"/>
        <v>0</v>
      </c>
      <c r="J209" s="269">
        <f t="shared" si="127"/>
        <v>0</v>
      </c>
      <c r="K209" s="269">
        <f t="shared" si="127"/>
        <v>0</v>
      </c>
      <c r="L209" s="269">
        <f t="shared" si="127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27"/>
        <v>0</v>
      </c>
      <c r="I210" s="269">
        <f t="shared" si="127"/>
        <v>0</v>
      </c>
      <c r="J210" s="269">
        <f t="shared" si="127"/>
        <v>0</v>
      </c>
      <c r="K210" s="269">
        <f t="shared" si="127"/>
        <v>0</v>
      </c>
      <c r="L210" s="269">
        <f t="shared" si="127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si="127"/>
        <v>0</v>
      </c>
      <c r="I211" s="269">
        <f t="shared" si="127"/>
        <v>0</v>
      </c>
      <c r="J211" s="269">
        <f t="shared" si="127"/>
        <v>0</v>
      </c>
      <c r="K211" s="269">
        <f t="shared" si="127"/>
        <v>0</v>
      </c>
      <c r="L211" s="269">
        <f t="shared" si="127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27"/>
        <v>0</v>
      </c>
      <c r="I212" s="269">
        <f t="shared" si="127"/>
        <v>0</v>
      </c>
      <c r="J212" s="269">
        <f t="shared" si="127"/>
        <v>0</v>
      </c>
      <c r="K212" s="269">
        <f t="shared" si="127"/>
        <v>0</v>
      </c>
      <c r="L212" s="269">
        <f t="shared" si="127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27"/>
        <v>0</v>
      </c>
      <c r="I213" s="269">
        <f t="shared" si="127"/>
        <v>0</v>
      </c>
      <c r="J213" s="269">
        <f t="shared" si="127"/>
        <v>0</v>
      </c>
      <c r="K213" s="269">
        <f t="shared" si="127"/>
        <v>0</v>
      </c>
      <c r="L213" s="269">
        <f t="shared" si="127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27"/>
        <v>0</v>
      </c>
      <c r="I214" s="269">
        <f t="shared" si="127"/>
        <v>0</v>
      </c>
      <c r="J214" s="269">
        <f t="shared" si="127"/>
        <v>0</v>
      </c>
      <c r="K214" s="269">
        <f t="shared" si="127"/>
        <v>0</v>
      </c>
      <c r="L214" s="269">
        <f t="shared" si="127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27"/>
        <v>0</v>
      </c>
      <c r="I215" s="269">
        <f t="shared" si="127"/>
        <v>0</v>
      </c>
      <c r="J215" s="269">
        <f t="shared" si="127"/>
        <v>0</v>
      </c>
      <c r="K215" s="269">
        <f t="shared" si="127"/>
        <v>0</v>
      </c>
      <c r="L215" s="269">
        <f t="shared" si="127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:H217" si="128">SUM(G206:G215)</f>
        <v>0</v>
      </c>
      <c r="H217" s="595">
        <f t="shared" si="128"/>
        <v>0</v>
      </c>
      <c r="I217" s="595">
        <f t="shared" ref="I217:J217" si="129">SUM(I206:I215)</f>
        <v>0</v>
      </c>
      <c r="J217" s="595">
        <f t="shared" si="129"/>
        <v>0</v>
      </c>
      <c r="K217" s="595">
        <f t="shared" ref="K217:L217" si="130">SUM(K206:K215)</f>
        <v>0</v>
      </c>
      <c r="L217" s="595">
        <f t="shared" si="130"/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31">G223</f>
        <v>0</v>
      </c>
      <c r="I223" s="269">
        <f t="shared" si="131"/>
        <v>0</v>
      </c>
      <c r="J223" s="269">
        <f t="shared" si="131"/>
        <v>0</v>
      </c>
      <c r="K223" s="269">
        <f t="shared" si="131"/>
        <v>0</v>
      </c>
      <c r="L223" s="269">
        <f t="shared" si="13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si="131"/>
        <v>0</v>
      </c>
      <c r="I224" s="269">
        <f t="shared" si="131"/>
        <v>0</v>
      </c>
      <c r="J224" s="269">
        <f t="shared" si="131"/>
        <v>0</v>
      </c>
      <c r="K224" s="269">
        <f t="shared" si="131"/>
        <v>0</v>
      </c>
      <c r="L224" s="269">
        <f t="shared" si="131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31"/>
        <v>0</v>
      </c>
      <c r="I225" s="269">
        <f t="shared" si="131"/>
        <v>0</v>
      </c>
      <c r="J225" s="269">
        <f t="shared" si="131"/>
        <v>0</v>
      </c>
      <c r="K225" s="269">
        <f t="shared" si="131"/>
        <v>0</v>
      </c>
      <c r="L225" s="269">
        <f t="shared" si="131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31"/>
        <v>0</v>
      </c>
      <c r="I226" s="269">
        <f t="shared" si="131"/>
        <v>0</v>
      </c>
      <c r="J226" s="269">
        <f t="shared" si="131"/>
        <v>0</v>
      </c>
      <c r="K226" s="269">
        <f t="shared" si="131"/>
        <v>0</v>
      </c>
      <c r="L226" s="269">
        <f t="shared" si="13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31"/>
        <v>0</v>
      </c>
      <c r="I227" s="269">
        <f t="shared" si="131"/>
        <v>0</v>
      </c>
      <c r="J227" s="269">
        <f t="shared" si="131"/>
        <v>0</v>
      </c>
      <c r="K227" s="269">
        <f t="shared" si="131"/>
        <v>0</v>
      </c>
      <c r="L227" s="269">
        <f t="shared" si="13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31"/>
        <v>0</v>
      </c>
      <c r="I228" s="269">
        <f t="shared" si="131"/>
        <v>0</v>
      </c>
      <c r="J228" s="269">
        <f t="shared" si="131"/>
        <v>0</v>
      </c>
      <c r="K228" s="269">
        <f t="shared" si="131"/>
        <v>0</v>
      </c>
      <c r="L228" s="269">
        <f t="shared" si="13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:H230" si="132">SUM(G223:G228)</f>
        <v>0</v>
      </c>
      <c r="H230" s="595">
        <f t="shared" si="132"/>
        <v>0</v>
      </c>
      <c r="I230" s="595">
        <f t="shared" ref="I230:J230" si="133">SUM(I223:I228)</f>
        <v>0</v>
      </c>
      <c r="J230" s="595">
        <f t="shared" si="133"/>
        <v>0</v>
      </c>
      <c r="K230" s="595">
        <f t="shared" ref="K230:L230" si="134">SUM(K223:K228)</f>
        <v>0</v>
      </c>
      <c r="L230" s="595">
        <f t="shared" si="134"/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:H234" si="135">G200+G217+G230</f>
        <v>0</v>
      </c>
      <c r="H234" s="593">
        <f t="shared" si="135"/>
        <v>0</v>
      </c>
      <c r="I234" s="593">
        <f t="shared" ref="I234:J234" si="136">I200+I217+I230</f>
        <v>0</v>
      </c>
      <c r="J234" s="593">
        <f t="shared" si="136"/>
        <v>0</v>
      </c>
      <c r="K234" s="593">
        <f t="shared" ref="K234:L234" si="137">K200+K217+K230</f>
        <v>0</v>
      </c>
      <c r="L234" s="593">
        <f t="shared" si="137"/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38">G9</f>
        <v>2014</v>
      </c>
      <c r="H243" s="664">
        <f t="shared" si="138"/>
        <v>2015</v>
      </c>
      <c r="I243" s="664">
        <f t="shared" si="138"/>
        <v>2016</v>
      </c>
      <c r="J243" s="664">
        <f t="shared" si="138"/>
        <v>2017</v>
      </c>
      <c r="K243" s="664">
        <f t="shared" si="138"/>
        <v>2018</v>
      </c>
      <c r="L243" s="664">
        <f t="shared" ref="L243" si="139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40">H141</f>
        <v>0</v>
      </c>
      <c r="I249" s="519">
        <f t="shared" ref="I249:J249" si="141">I141</f>
        <v>0</v>
      </c>
      <c r="J249" s="519">
        <f t="shared" si="141"/>
        <v>0</v>
      </c>
      <c r="K249" s="519">
        <f t="shared" ref="K249:L249" si="142">K141</f>
        <v>0</v>
      </c>
      <c r="L249" s="519">
        <f t="shared" si="142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43">H153</f>
        <v>0</v>
      </c>
      <c r="I250" s="601">
        <f t="shared" ref="I250:J250" si="144">I153</f>
        <v>0</v>
      </c>
      <c r="J250" s="601">
        <f t="shared" si="144"/>
        <v>0</v>
      </c>
      <c r="K250" s="601">
        <f t="shared" ref="K250:L250" si="145">K153</f>
        <v>0</v>
      </c>
      <c r="L250" s="601">
        <f t="shared" si="145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46">H165</f>
        <v>0</v>
      </c>
      <c r="I251" s="601">
        <f t="shared" ref="I251:J251" si="147">I165</f>
        <v>0</v>
      </c>
      <c r="J251" s="601">
        <f t="shared" si="147"/>
        <v>0</v>
      </c>
      <c r="K251" s="601">
        <f t="shared" ref="K251:L251" si="148">K165</f>
        <v>0</v>
      </c>
      <c r="L251" s="601">
        <f t="shared" si="148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:H252" si="149">SUM(G249:G251)</f>
        <v>0</v>
      </c>
      <c r="H252" s="523">
        <f t="shared" si="149"/>
        <v>0</v>
      </c>
      <c r="I252" s="523">
        <f t="shared" ref="I252:J252" si="150">SUM(I249:I251)</f>
        <v>0</v>
      </c>
      <c r="J252" s="523">
        <f t="shared" si="150"/>
        <v>0</v>
      </c>
      <c r="K252" s="523">
        <f t="shared" ref="K252:L252" si="151">SUM(K249:K251)</f>
        <v>0</v>
      </c>
      <c r="L252" s="523">
        <f t="shared" si="151"/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52">H190</f>
        <v>0</v>
      </c>
      <c r="I254" s="519">
        <f t="shared" si="152"/>
        <v>0</v>
      </c>
      <c r="J254" s="519">
        <f t="shared" si="152"/>
        <v>0</v>
      </c>
      <c r="K254" s="519">
        <f t="shared" ref="K254:L254" si="153">K190</f>
        <v>0</v>
      </c>
      <c r="L254" s="519">
        <f t="shared" si="153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" si="154">H200</f>
        <v>0</v>
      </c>
      <c r="I255" s="519">
        <f t="shared" ref="I255:J255" si="155">I200</f>
        <v>0</v>
      </c>
      <c r="J255" s="519">
        <f t="shared" si="155"/>
        <v>0</v>
      </c>
      <c r="K255" s="519">
        <f t="shared" ref="K255:L255" si="156">K200</f>
        <v>0</v>
      </c>
      <c r="L255" s="519">
        <f t="shared" si="156"/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" si="157">H217</f>
        <v>0</v>
      </c>
      <c r="I256" s="519">
        <f t="shared" ref="I256:J256" si="158">I217</f>
        <v>0</v>
      </c>
      <c r="J256" s="519">
        <f t="shared" si="158"/>
        <v>0</v>
      </c>
      <c r="K256" s="519">
        <f t="shared" ref="K256:L256" si="159">K217</f>
        <v>0</v>
      </c>
      <c r="L256" s="519">
        <f t="shared" si="159"/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" si="160">H230</f>
        <v>0</v>
      </c>
      <c r="I257" s="519">
        <f t="shared" ref="I257:J257" si="161">I230</f>
        <v>0</v>
      </c>
      <c r="J257" s="519">
        <f t="shared" si="161"/>
        <v>0</v>
      </c>
      <c r="K257" s="519">
        <f t="shared" ref="K257:L257" si="162">K230</f>
        <v>0</v>
      </c>
      <c r="L257" s="519">
        <f t="shared" si="162"/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:H258" si="163">SUM(G254:G257)</f>
        <v>0</v>
      </c>
      <c r="H258" s="523">
        <f t="shared" si="163"/>
        <v>0</v>
      </c>
      <c r="I258" s="523">
        <f t="shared" ref="I258:J258" si="164">SUM(I254:I257)</f>
        <v>0</v>
      </c>
      <c r="J258" s="523">
        <f t="shared" si="164"/>
        <v>0</v>
      </c>
      <c r="K258" s="523">
        <f t="shared" ref="K258:L258" si="165">SUM(K254:K257)</f>
        <v>0</v>
      </c>
      <c r="L258" s="523">
        <f t="shared" si="165"/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:H260" si="166">G252-G258</f>
        <v>0</v>
      </c>
      <c r="H260" s="523">
        <f t="shared" si="166"/>
        <v>0</v>
      </c>
      <c r="I260" s="523">
        <f t="shared" ref="I260:J260" si="167">I252-I258</f>
        <v>0</v>
      </c>
      <c r="J260" s="523">
        <f t="shared" si="167"/>
        <v>0</v>
      </c>
      <c r="K260" s="523">
        <f t="shared" ref="K260:L260" si="168">K252-K258</f>
        <v>0</v>
      </c>
      <c r="L260" s="523">
        <f t="shared" si="168"/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69">G266</f>
        <v>0</v>
      </c>
      <c r="I266" s="409">
        <f t="shared" si="169"/>
        <v>0</v>
      </c>
      <c r="J266" s="409">
        <f t="shared" si="169"/>
        <v>0</v>
      </c>
      <c r="K266" s="409">
        <f t="shared" si="169"/>
        <v>0</v>
      </c>
      <c r="L266" s="409">
        <f t="shared" si="169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69"/>
        <v>0</v>
      </c>
      <c r="I267" s="409">
        <f t="shared" si="169"/>
        <v>0</v>
      </c>
      <c r="J267" s="409">
        <f t="shared" si="169"/>
        <v>0</v>
      </c>
      <c r="K267" s="409">
        <f t="shared" si="169"/>
        <v>0</v>
      </c>
      <c r="L267" s="409">
        <f t="shared" si="169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70">G266-G267</f>
        <v>0</v>
      </c>
      <c r="H269" s="523">
        <f t="shared" si="170"/>
        <v>0</v>
      </c>
      <c r="I269" s="523">
        <f t="shared" si="170"/>
        <v>0</v>
      </c>
      <c r="J269" s="523">
        <f t="shared" si="170"/>
        <v>0</v>
      </c>
      <c r="K269" s="523">
        <f t="shared" si="170"/>
        <v>0</v>
      </c>
      <c r="L269" s="523">
        <f t="shared" ref="L269" si="171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72">G260+G269</f>
        <v>0</v>
      </c>
      <c r="H273" s="523">
        <f t="shared" si="172"/>
        <v>0</v>
      </c>
      <c r="I273" s="523">
        <f t="shared" si="172"/>
        <v>0</v>
      </c>
      <c r="J273" s="523">
        <f t="shared" si="172"/>
        <v>0</v>
      </c>
      <c r="K273" s="523">
        <f t="shared" si="172"/>
        <v>0</v>
      </c>
      <c r="L273" s="523">
        <f t="shared" ref="L273" si="173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74">G273/(G252+G266)</f>
        <v>#DIV/0!</v>
      </c>
      <c r="H274" s="662" t="e">
        <f t="shared" si="174"/>
        <v>#DIV/0!</v>
      </c>
      <c r="I274" s="662" t="e">
        <f t="shared" si="174"/>
        <v>#DIV/0!</v>
      </c>
      <c r="J274" s="662" t="e">
        <f t="shared" si="174"/>
        <v>#DIV/0!</v>
      </c>
      <c r="K274" s="662" t="e">
        <f t="shared" si="174"/>
        <v>#DIV/0!</v>
      </c>
      <c r="L274" s="662" t="e">
        <f t="shared" ref="L274" si="175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211:E211"/>
    <mergeCell ref="D212:E212"/>
    <mergeCell ref="D213:E213"/>
    <mergeCell ref="D214:E214"/>
    <mergeCell ref="D215:E215"/>
    <mergeCell ref="D210:E210"/>
    <mergeCell ref="D195:E195"/>
    <mergeCell ref="D196:E196"/>
    <mergeCell ref="D197:E197"/>
    <mergeCell ref="D162:E162"/>
    <mergeCell ref="D182:E182"/>
    <mergeCell ref="D183:E183"/>
    <mergeCell ref="D184:E184"/>
    <mergeCell ref="D185:E185"/>
    <mergeCell ref="D186:E186"/>
    <mergeCell ref="D198:E198"/>
    <mergeCell ref="D206:E206"/>
    <mergeCell ref="D207:E207"/>
    <mergeCell ref="D208:E208"/>
    <mergeCell ref="D209:E209"/>
    <mergeCell ref="D161:E161"/>
    <mergeCell ref="D127:E127"/>
    <mergeCell ref="D128:E128"/>
    <mergeCell ref="D131:E131"/>
    <mergeCell ref="D132:E132"/>
    <mergeCell ref="D133:E133"/>
    <mergeCell ref="D134:E134"/>
    <mergeCell ref="D135:E135"/>
    <mergeCell ref="D146:E146"/>
    <mergeCell ref="D149:E149"/>
    <mergeCell ref="D150:E150"/>
    <mergeCell ref="D158:E158"/>
    <mergeCell ref="D126:E126"/>
    <mergeCell ref="D118:E118"/>
    <mergeCell ref="D119:E119"/>
    <mergeCell ref="D120:E120"/>
    <mergeCell ref="D124:E124"/>
    <mergeCell ref="D125:E125"/>
  </mergeCells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:H52" si="30">SUM(G47:G48)</f>
        <v>0</v>
      </c>
      <c r="H52" s="517">
        <f t="shared" si="30"/>
        <v>0</v>
      </c>
      <c r="I52" s="517">
        <f t="shared" ref="I52:J52" si="31">SUM(I47:I48)</f>
        <v>0</v>
      </c>
      <c r="J52" s="517">
        <f t="shared" si="31"/>
        <v>0</v>
      </c>
      <c r="K52" s="517">
        <f t="shared" ref="K52:L52" si="32">SUM(K47:K48)</f>
        <v>0</v>
      </c>
      <c r="L52" s="517">
        <f t="shared" si="32"/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3">G55</f>
        <v>0</v>
      </c>
      <c r="I55" s="316">
        <f t="shared" si="33"/>
        <v>0</v>
      </c>
      <c r="J55" s="316">
        <f t="shared" si="33"/>
        <v>0</v>
      </c>
      <c r="K55" s="316">
        <f t="shared" si="33"/>
        <v>0</v>
      </c>
      <c r="L55" s="316">
        <f t="shared" si="33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3"/>
        <v>0</v>
      </c>
      <c r="I56" s="316">
        <f t="shared" si="33"/>
        <v>0</v>
      </c>
      <c r="J56" s="316">
        <f t="shared" si="33"/>
        <v>0</v>
      </c>
      <c r="K56" s="316">
        <f t="shared" si="33"/>
        <v>0</v>
      </c>
      <c r="L56" s="316">
        <f t="shared" si="33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4">G55+G56</f>
        <v>0</v>
      </c>
      <c r="H57" s="516">
        <f t="shared" si="34"/>
        <v>0</v>
      </c>
      <c r="I57" s="516">
        <f t="shared" si="34"/>
        <v>0</v>
      </c>
      <c r="J57" s="516">
        <f t="shared" si="34"/>
        <v>0</v>
      </c>
      <c r="K57" s="516">
        <f t="shared" si="34"/>
        <v>0</v>
      </c>
      <c r="L57" s="516">
        <f t="shared" si="34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5">G58</f>
        <v>0</v>
      </c>
      <c r="I58" s="316">
        <f t="shared" si="35"/>
        <v>0</v>
      </c>
      <c r="J58" s="316">
        <f t="shared" si="35"/>
        <v>0</v>
      </c>
      <c r="K58" s="316">
        <f t="shared" si="35"/>
        <v>0</v>
      </c>
      <c r="L58" s="316">
        <f t="shared" si="35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5"/>
        <v>0</v>
      </c>
      <c r="I59" s="316">
        <f t="shared" si="35"/>
        <v>0</v>
      </c>
      <c r="J59" s="316">
        <f t="shared" si="35"/>
        <v>0</v>
      </c>
      <c r="K59" s="316">
        <f t="shared" si="35"/>
        <v>0</v>
      </c>
      <c r="L59" s="316">
        <f t="shared" si="35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6">($E$27*G58)+($E$28*G59)</f>
        <v>0</v>
      </c>
      <c r="H60" s="596">
        <f t="shared" si="36"/>
        <v>0</v>
      </c>
      <c r="I60" s="596">
        <f t="shared" si="36"/>
        <v>0</v>
      </c>
      <c r="J60" s="596">
        <f t="shared" si="36"/>
        <v>0</v>
      </c>
      <c r="K60" s="596">
        <f t="shared" si="36"/>
        <v>0</v>
      </c>
      <c r="L60" s="596">
        <f t="shared" ref="L60" si="37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8">ROUND(IF(G64&lt;(G57*0.8),G64,(0.8*G57)),0)</f>
        <v>0</v>
      </c>
      <c r="H61" s="517">
        <f t="shared" si="38"/>
        <v>0</v>
      </c>
      <c r="I61" s="517">
        <f>ROUND(IF(I64&lt;(I57*0.8),I64,(0.8*I57)),0)</f>
        <v>0</v>
      </c>
      <c r="J61" s="517">
        <f t="shared" si="38"/>
        <v>0</v>
      </c>
      <c r="K61" s="517">
        <f t="shared" si="38"/>
        <v>0</v>
      </c>
      <c r="L61" s="517">
        <f t="shared" ref="L61" si="39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0">+G62</f>
        <v>#REF!</v>
      </c>
      <c r="I62" s="315" t="e">
        <f t="shared" si="40"/>
        <v>#REF!</v>
      </c>
      <c r="J62" s="315" t="e">
        <f t="shared" si="40"/>
        <v>#REF!</v>
      </c>
      <c r="K62" s="315" t="e">
        <f t="shared" si="40"/>
        <v>#REF!</v>
      </c>
      <c r="L62" s="315" t="e">
        <f t="shared" si="40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:H63" si="41">SUM(G58:G59)</f>
        <v>0</v>
      </c>
      <c r="H63" s="517">
        <f t="shared" si="41"/>
        <v>0</v>
      </c>
      <c r="I63" s="517">
        <f t="shared" ref="I63:J63" si="42">SUM(I58:I59)</f>
        <v>0</v>
      </c>
      <c r="J63" s="517">
        <f t="shared" si="42"/>
        <v>0</v>
      </c>
      <c r="K63" s="517">
        <f t="shared" ref="K63:L63" si="43">SUM(K58:K59)</f>
        <v>0</v>
      </c>
      <c r="L63" s="517">
        <f t="shared" si="43"/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4">G9</f>
        <v>2014</v>
      </c>
      <c r="H67" s="668">
        <f t="shared" si="44"/>
        <v>2015</v>
      </c>
      <c r="I67" s="668">
        <f t="shared" si="44"/>
        <v>2016</v>
      </c>
      <c r="J67" s="668">
        <f t="shared" si="44"/>
        <v>2017</v>
      </c>
      <c r="K67" s="668">
        <f t="shared" si="44"/>
        <v>2018</v>
      </c>
      <c r="L67" s="668">
        <f t="shared" ref="L67" si="45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6">SUM(G71:G72)</f>
        <v>0</v>
      </c>
      <c r="H70" s="517">
        <f t="shared" si="46"/>
        <v>0</v>
      </c>
      <c r="I70" s="517">
        <f t="shared" si="46"/>
        <v>0</v>
      </c>
      <c r="J70" s="517">
        <f t="shared" si="46"/>
        <v>0</v>
      </c>
      <c r="K70" s="517">
        <f t="shared" si="46"/>
        <v>0</v>
      </c>
      <c r="L70" s="517">
        <f t="shared" ref="L70" si="47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48">LOOKUP(G69,groepenleerlingennu,vloeroppervlaknu)</f>
        <v>375</v>
      </c>
      <c r="H74" s="587">
        <f t="shared" si="48"/>
        <v>375</v>
      </c>
      <c r="I74" s="587">
        <f t="shared" si="48"/>
        <v>375</v>
      </c>
      <c r="J74" s="587">
        <f t="shared" si="48"/>
        <v>375</v>
      </c>
      <c r="K74" s="587">
        <f t="shared" si="48"/>
        <v>375</v>
      </c>
      <c r="L74" s="587">
        <f t="shared" ref="L74" si="49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0">SUM(G76:G77)</f>
        <v>0</v>
      </c>
      <c r="H75" s="517">
        <f t="shared" ref="H75:I75" si="51">SUM(H76:H77)</f>
        <v>0</v>
      </c>
      <c r="I75" s="517">
        <f t="shared" si="51"/>
        <v>0</v>
      </c>
      <c r="J75" s="517">
        <f t="shared" ref="J75:K75" si="52">SUM(J76:J77)</f>
        <v>0</v>
      </c>
      <c r="K75" s="517">
        <f t="shared" si="52"/>
        <v>0</v>
      </c>
      <c r="L75" s="517">
        <f t="shared" ref="L75" si="53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4">LOOKUP(G71,groepenleerlingennu,vloeroppervlaknu)</f>
        <v>0</v>
      </c>
      <c r="H76" s="598">
        <f t="shared" si="54"/>
        <v>0</v>
      </c>
      <c r="I76" s="598">
        <f t="shared" ref="I76:J76" si="55">LOOKUP(I71,groepenleerlingennu,vloeroppervlaknu)</f>
        <v>0</v>
      </c>
      <c r="J76" s="598">
        <f t="shared" si="55"/>
        <v>0</v>
      </c>
      <c r="K76" s="598">
        <f t="shared" ref="K76:L76" si="56">LOOKUP(K71,groepenleerlingennu,vloeroppervlaknu)</f>
        <v>0</v>
      </c>
      <c r="L76" s="598">
        <f t="shared" si="56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4"/>
        <v>0</v>
      </c>
      <c r="H77" s="598">
        <f t="shared" si="54"/>
        <v>0</v>
      </c>
      <c r="I77" s="598">
        <f t="shared" ref="I77:J77" si="57">LOOKUP(I72,groepenleerlingennu,vloeroppervlaknu)</f>
        <v>0</v>
      </c>
      <c r="J77" s="598">
        <f t="shared" si="57"/>
        <v>0</v>
      </c>
      <c r="K77" s="598">
        <f t="shared" ref="K77:L77" si="58">LOOKUP(K72,groepenleerlingennu,vloeroppervlaknu)</f>
        <v>0</v>
      </c>
      <c r="L77" s="598">
        <f t="shared" si="58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59">IF(G71=0,0,1)+IF(G72=0,0,1)</f>
        <v>0</v>
      </c>
      <c r="H79" s="110">
        <f t="shared" si="59"/>
        <v>0</v>
      </c>
      <c r="I79" s="110">
        <f t="shared" si="59"/>
        <v>0</v>
      </c>
      <c r="J79" s="110">
        <f t="shared" si="59"/>
        <v>0</v>
      </c>
      <c r="K79" s="110">
        <f t="shared" si="59"/>
        <v>0</v>
      </c>
      <c r="L79" s="110">
        <f t="shared" ref="L79" si="60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1">G8</f>
        <v>2014/15</v>
      </c>
      <c r="H86" s="664" t="str">
        <f t="shared" si="61"/>
        <v>2015/16</v>
      </c>
      <c r="I86" s="664" t="str">
        <f t="shared" si="61"/>
        <v>2016/17</v>
      </c>
      <c r="J86" s="664" t="str">
        <f t="shared" si="61"/>
        <v>2017/18</v>
      </c>
      <c r="K86" s="664" t="str">
        <f t="shared" si="61"/>
        <v>2018/19</v>
      </c>
      <c r="L86" s="664" t="str">
        <f t="shared" ref="L86" si="62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3">IF(G46=0,0,ROUND(0.75*(SUM(G99:G100)-G97),2))</f>
        <v>0</v>
      </c>
      <c r="H98" s="519">
        <f t="shared" si="63"/>
        <v>0</v>
      </c>
      <c r="I98" s="519">
        <f t="shared" si="63"/>
        <v>0</v>
      </c>
      <c r="J98" s="519">
        <f t="shared" si="63"/>
        <v>0</v>
      </c>
      <c r="K98" s="519">
        <f t="shared" si="63"/>
        <v>0</v>
      </c>
      <c r="L98" s="519">
        <f t="shared" ref="L98" si="64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5">SUM(G104:G108)</f>
        <v>0</v>
      </c>
      <c r="H109" s="588">
        <f t="shared" si="65"/>
        <v>0</v>
      </c>
      <c r="I109" s="588">
        <f t="shared" si="65"/>
        <v>0</v>
      </c>
      <c r="J109" s="588">
        <f t="shared" si="65"/>
        <v>0</v>
      </c>
      <c r="K109" s="588">
        <f t="shared" si="65"/>
        <v>0</v>
      </c>
      <c r="L109" s="588">
        <f t="shared" ref="L109" si="66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:H114" si="67">G111+G112+G113</f>
        <v>0</v>
      </c>
      <c r="H114" s="589">
        <f t="shared" si="67"/>
        <v>0</v>
      </c>
      <c r="I114" s="589">
        <f t="shared" ref="I114:J114" si="68">I111+I112+I113</f>
        <v>0</v>
      </c>
      <c r="J114" s="589">
        <f t="shared" si="68"/>
        <v>0</v>
      </c>
      <c r="K114" s="589">
        <f t="shared" ref="K114:L114" si="69">K111+K112+K113</f>
        <v>0</v>
      </c>
      <c r="L114" s="589">
        <f t="shared" si="69"/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0">G118</f>
        <v>0</v>
      </c>
      <c r="I118" s="269">
        <f t="shared" si="70"/>
        <v>0</v>
      </c>
      <c r="J118" s="269">
        <f t="shared" si="70"/>
        <v>0</v>
      </c>
      <c r="K118" s="269">
        <f t="shared" si="70"/>
        <v>0</v>
      </c>
      <c r="L118" s="269">
        <f t="shared" si="70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0"/>
        <v>0</v>
      </c>
      <c r="I119" s="269">
        <f t="shared" si="70"/>
        <v>0</v>
      </c>
      <c r="J119" s="269">
        <f t="shared" si="70"/>
        <v>0</v>
      </c>
      <c r="K119" s="269">
        <f t="shared" si="70"/>
        <v>0</v>
      </c>
      <c r="L119" s="269">
        <f t="shared" si="70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0"/>
        <v>0</v>
      </c>
      <c r="I120" s="269">
        <f t="shared" si="70"/>
        <v>0</v>
      </c>
      <c r="J120" s="269">
        <f t="shared" si="70"/>
        <v>0</v>
      </c>
      <c r="K120" s="269">
        <f t="shared" si="70"/>
        <v>0</v>
      </c>
      <c r="L120" s="269">
        <f t="shared" si="70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1">SUM(G116:G120)</f>
        <v>0</v>
      </c>
      <c r="H121" s="590">
        <f t="shared" si="71"/>
        <v>0</v>
      </c>
      <c r="I121" s="590">
        <f t="shared" ref="I121:J121" si="72">SUM(I116:I120)</f>
        <v>0</v>
      </c>
      <c r="J121" s="590">
        <f t="shared" si="72"/>
        <v>0</v>
      </c>
      <c r="K121" s="590">
        <f t="shared" ref="K121:L121" si="73">SUM(K116:K120)</f>
        <v>0</v>
      </c>
      <c r="L121" s="590">
        <f t="shared" si="73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4">G124</f>
        <v>0</v>
      </c>
      <c r="I124" s="269">
        <f t="shared" si="74"/>
        <v>0</v>
      </c>
      <c r="J124" s="269">
        <f t="shared" si="74"/>
        <v>0</v>
      </c>
      <c r="K124" s="269">
        <f t="shared" si="74"/>
        <v>0</v>
      </c>
      <c r="L124" s="269">
        <f t="shared" si="74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4"/>
        <v>0</v>
      </c>
      <c r="I125" s="269">
        <f t="shared" si="74"/>
        <v>0</v>
      </c>
      <c r="J125" s="269">
        <f t="shared" si="74"/>
        <v>0</v>
      </c>
      <c r="K125" s="269">
        <f t="shared" si="74"/>
        <v>0</v>
      </c>
      <c r="L125" s="269">
        <f t="shared" si="74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4"/>
        <v>0</v>
      </c>
      <c r="I126" s="269">
        <f t="shared" si="74"/>
        <v>0</v>
      </c>
      <c r="J126" s="269">
        <f t="shared" si="74"/>
        <v>0</v>
      </c>
      <c r="K126" s="269">
        <f t="shared" si="74"/>
        <v>0</v>
      </c>
      <c r="L126" s="269">
        <f t="shared" si="74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4"/>
        <v>0</v>
      </c>
      <c r="I127" s="269">
        <f t="shared" si="74"/>
        <v>0</v>
      </c>
      <c r="J127" s="269">
        <f t="shared" si="74"/>
        <v>0</v>
      </c>
      <c r="K127" s="269">
        <f t="shared" si="74"/>
        <v>0</v>
      </c>
      <c r="L127" s="269">
        <f t="shared" si="74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4"/>
        <v>0</v>
      </c>
      <c r="I128" s="269">
        <f t="shared" si="74"/>
        <v>0</v>
      </c>
      <c r="J128" s="269">
        <f t="shared" si="74"/>
        <v>0</v>
      </c>
      <c r="K128" s="269">
        <f t="shared" si="74"/>
        <v>0</v>
      </c>
      <c r="L128" s="269">
        <f t="shared" si="74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:H129" si="75">SUM(G124:G128)</f>
        <v>0</v>
      </c>
      <c r="H129" s="591">
        <f t="shared" si="75"/>
        <v>0</v>
      </c>
      <c r="I129" s="591">
        <f t="shared" ref="I129:J129" si="76">SUM(I124:I128)</f>
        <v>0</v>
      </c>
      <c r="J129" s="591">
        <f t="shared" si="76"/>
        <v>0</v>
      </c>
      <c r="K129" s="591">
        <f t="shared" ref="K129:L129" si="77">SUM(K124:K128)</f>
        <v>0</v>
      </c>
      <c r="L129" s="591">
        <f t="shared" si="77"/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78">G131</f>
        <v>0</v>
      </c>
      <c r="I131" s="269">
        <f t="shared" si="78"/>
        <v>0</v>
      </c>
      <c r="J131" s="269">
        <f t="shared" si="78"/>
        <v>0</v>
      </c>
      <c r="K131" s="269">
        <f t="shared" si="78"/>
        <v>0</v>
      </c>
      <c r="L131" s="269">
        <f t="shared" si="78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78"/>
        <v>0</v>
      </c>
      <c r="I132" s="269">
        <f t="shared" si="78"/>
        <v>0</v>
      </c>
      <c r="J132" s="269">
        <f t="shared" si="78"/>
        <v>0</v>
      </c>
      <c r="K132" s="269">
        <f t="shared" si="78"/>
        <v>0</v>
      </c>
      <c r="L132" s="269">
        <f t="shared" si="78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78"/>
        <v>0</v>
      </c>
      <c r="I133" s="269">
        <f t="shared" si="78"/>
        <v>0</v>
      </c>
      <c r="J133" s="269">
        <f t="shared" si="78"/>
        <v>0</v>
      </c>
      <c r="K133" s="269">
        <f t="shared" si="78"/>
        <v>0</v>
      </c>
      <c r="L133" s="269">
        <f t="shared" si="78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78"/>
        <v>0</v>
      </c>
      <c r="I134" s="269">
        <f t="shared" si="78"/>
        <v>0</v>
      </c>
      <c r="J134" s="269">
        <f t="shared" si="78"/>
        <v>0</v>
      </c>
      <c r="K134" s="269">
        <f t="shared" si="78"/>
        <v>0</v>
      </c>
      <c r="L134" s="269">
        <f t="shared" si="78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78"/>
        <v>0</v>
      </c>
      <c r="I135" s="269">
        <f t="shared" si="78"/>
        <v>0</v>
      </c>
      <c r="J135" s="269">
        <f t="shared" si="78"/>
        <v>0</v>
      </c>
      <c r="K135" s="269">
        <f t="shared" si="78"/>
        <v>0</v>
      </c>
      <c r="L135" s="269">
        <f t="shared" si="78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:H136" si="79">SUM(G131:G135)</f>
        <v>0</v>
      </c>
      <c r="H136" s="591">
        <f t="shared" si="79"/>
        <v>0</v>
      </c>
      <c r="I136" s="591">
        <f t="shared" ref="I136:J136" si="80">SUM(I131:I135)</f>
        <v>0</v>
      </c>
      <c r="J136" s="591">
        <f t="shared" si="80"/>
        <v>0</v>
      </c>
      <c r="K136" s="591">
        <f t="shared" ref="K136:L136" si="81">SUM(K131:K135)</f>
        <v>0</v>
      </c>
      <c r="L136" s="591">
        <f t="shared" si="81"/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:H138" si="82">G129-G136</f>
        <v>0</v>
      </c>
      <c r="H138" s="588">
        <f t="shared" si="82"/>
        <v>0</v>
      </c>
      <c r="I138" s="588">
        <f t="shared" ref="I138:J138" si="83">I129-I136</f>
        <v>0</v>
      </c>
      <c r="J138" s="588">
        <f t="shared" si="83"/>
        <v>0</v>
      </c>
      <c r="K138" s="588">
        <f t="shared" ref="K138:L138" si="84">K129-K136</f>
        <v>0</v>
      </c>
      <c r="L138" s="588">
        <f t="shared" si="84"/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85">G102+G109+G114+G121-G138</f>
        <v>0</v>
      </c>
      <c r="H140" s="592">
        <f t="shared" si="85"/>
        <v>0</v>
      </c>
      <c r="I140" s="592">
        <f t="shared" si="85"/>
        <v>0</v>
      </c>
      <c r="J140" s="592">
        <f t="shared" si="85"/>
        <v>0</v>
      </c>
      <c r="K140" s="592">
        <f t="shared" si="85"/>
        <v>0</v>
      </c>
      <c r="L140" s="592">
        <f t="shared" ref="L140" si="86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87">7/12*(G140-G114)+5/12*(H140-H114)+H114</f>
        <v>0</v>
      </c>
      <c r="I141" s="616">
        <f t="shared" si="87"/>
        <v>0</v>
      </c>
      <c r="J141" s="616">
        <f t="shared" si="87"/>
        <v>0</v>
      </c>
      <c r="K141" s="616">
        <f t="shared" si="87"/>
        <v>0</v>
      </c>
      <c r="L141" s="616">
        <f t="shared" si="87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88">G146</f>
        <v>0</v>
      </c>
      <c r="I146" s="269">
        <f t="shared" si="88"/>
        <v>0</v>
      </c>
      <c r="J146" s="269">
        <f t="shared" si="88"/>
        <v>0</v>
      </c>
      <c r="K146" s="269">
        <f t="shared" si="88"/>
        <v>0</v>
      </c>
      <c r="L146" s="269">
        <f t="shared" si="88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89">G147</f>
        <v>0</v>
      </c>
      <c r="I147" s="269">
        <f t="shared" si="89"/>
        <v>0</v>
      </c>
      <c r="J147" s="269">
        <f t="shared" si="89"/>
        <v>0</v>
      </c>
      <c r="K147" s="269">
        <f t="shared" si="89"/>
        <v>0</v>
      </c>
      <c r="L147" s="269">
        <f t="shared" si="89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89"/>
        <v>0</v>
      </c>
      <c r="I148" s="269">
        <f t="shared" si="89"/>
        <v>0</v>
      </c>
      <c r="J148" s="269">
        <f t="shared" si="89"/>
        <v>0</v>
      </c>
      <c r="K148" s="269">
        <f t="shared" si="89"/>
        <v>0</v>
      </c>
      <c r="L148" s="269">
        <f t="shared" si="89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88"/>
        <v>0</v>
      </c>
      <c r="I149" s="269">
        <f t="shared" si="88"/>
        <v>0</v>
      </c>
      <c r="J149" s="269">
        <f t="shared" si="88"/>
        <v>0</v>
      </c>
      <c r="K149" s="269">
        <f t="shared" si="88"/>
        <v>0</v>
      </c>
      <c r="L149" s="269">
        <f t="shared" si="88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88"/>
        <v>0</v>
      </c>
      <c r="I150" s="269">
        <f t="shared" si="88"/>
        <v>0</v>
      </c>
      <c r="J150" s="269">
        <f t="shared" si="88"/>
        <v>0</v>
      </c>
      <c r="K150" s="269">
        <f t="shared" si="88"/>
        <v>0</v>
      </c>
      <c r="L150" s="269">
        <f t="shared" si="88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0">SUM(G146:G150)</f>
        <v>0</v>
      </c>
      <c r="H152" s="593">
        <f t="shared" ref="H152:I152" si="91">SUM(H146:H150)</f>
        <v>0</v>
      </c>
      <c r="I152" s="593">
        <f t="shared" si="91"/>
        <v>0</v>
      </c>
      <c r="J152" s="593">
        <f t="shared" ref="J152:K152" si="92">SUM(J146:J150)</f>
        <v>0</v>
      </c>
      <c r="K152" s="593">
        <f t="shared" si="92"/>
        <v>0</v>
      </c>
      <c r="L152" s="593">
        <f t="shared" ref="L152" si="93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94">7/12*G152+5/12*H152</f>
        <v>0</v>
      </c>
      <c r="I153" s="616">
        <f t="shared" si="94"/>
        <v>0</v>
      </c>
      <c r="J153" s="616">
        <f t="shared" si="94"/>
        <v>0</v>
      </c>
      <c r="K153" s="616">
        <f t="shared" si="94"/>
        <v>0</v>
      </c>
      <c r="L153" s="616">
        <f t="shared" si="94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95">G158</f>
        <v>0</v>
      </c>
      <c r="I158" s="269">
        <f t="shared" si="95"/>
        <v>0</v>
      </c>
      <c r="J158" s="269">
        <f t="shared" si="95"/>
        <v>0</v>
      </c>
      <c r="K158" s="269">
        <f t="shared" si="95"/>
        <v>0</v>
      </c>
      <c r="L158" s="269">
        <f t="shared" si="95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96">G159</f>
        <v>0</v>
      </c>
      <c r="I159" s="269">
        <f t="shared" si="96"/>
        <v>0</v>
      </c>
      <c r="J159" s="269">
        <f t="shared" si="96"/>
        <v>0</v>
      </c>
      <c r="K159" s="269">
        <f t="shared" si="96"/>
        <v>0</v>
      </c>
      <c r="L159" s="269">
        <f t="shared" si="96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96"/>
        <v>0</v>
      </c>
      <c r="I160" s="269">
        <f t="shared" si="96"/>
        <v>0</v>
      </c>
      <c r="J160" s="269">
        <f t="shared" si="96"/>
        <v>0</v>
      </c>
      <c r="K160" s="269">
        <f t="shared" si="96"/>
        <v>0</v>
      </c>
      <c r="L160" s="269">
        <f t="shared" si="96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95"/>
        <v>0</v>
      </c>
      <c r="I161" s="269">
        <f t="shared" si="95"/>
        <v>0</v>
      </c>
      <c r="J161" s="269">
        <f t="shared" si="95"/>
        <v>0</v>
      </c>
      <c r="K161" s="269">
        <f t="shared" si="95"/>
        <v>0</v>
      </c>
      <c r="L161" s="269">
        <f t="shared" si="95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95"/>
        <v>0</v>
      </c>
      <c r="I162" s="269">
        <f t="shared" si="95"/>
        <v>0</v>
      </c>
      <c r="J162" s="269">
        <f t="shared" si="95"/>
        <v>0</v>
      </c>
      <c r="K162" s="269">
        <f t="shared" si="95"/>
        <v>0</v>
      </c>
      <c r="L162" s="269">
        <f t="shared" si="95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97">SUM(G158:G162)</f>
        <v>0</v>
      </c>
      <c r="H164" s="593">
        <f t="shared" ref="H164:I164" si="98">SUM(H158:H162)</f>
        <v>0</v>
      </c>
      <c r="I164" s="593">
        <f t="shared" si="98"/>
        <v>0</v>
      </c>
      <c r="J164" s="593">
        <f t="shared" ref="J164:K164" si="99">SUM(J158:J162)</f>
        <v>0</v>
      </c>
      <c r="K164" s="593">
        <f t="shared" si="99"/>
        <v>0</v>
      </c>
      <c r="L164" s="593">
        <f t="shared" ref="L164" si="100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1">7/12*G164+5/12*H164</f>
        <v>0</v>
      </c>
      <c r="I165" s="616">
        <f t="shared" si="101"/>
        <v>0</v>
      </c>
      <c r="J165" s="616">
        <f t="shared" si="101"/>
        <v>0</v>
      </c>
      <c r="K165" s="616">
        <f t="shared" si="101"/>
        <v>0</v>
      </c>
      <c r="L165" s="616">
        <f t="shared" si="101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2">G86</f>
        <v>2014/15</v>
      </c>
      <c r="H170" s="664" t="str">
        <f t="shared" si="102"/>
        <v>2015/16</v>
      </c>
      <c r="I170" s="664" t="str">
        <f t="shared" si="102"/>
        <v>2016/17</v>
      </c>
      <c r="J170" s="664" t="str">
        <f t="shared" si="102"/>
        <v>2017/18</v>
      </c>
      <c r="K170" s="664" t="str">
        <f t="shared" si="102"/>
        <v>2018/19</v>
      </c>
      <c r="L170" s="664" t="str">
        <f t="shared" ref="L170" si="103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04">G9</f>
        <v>2014</v>
      </c>
      <c r="H171" s="664">
        <f t="shared" si="104"/>
        <v>2015</v>
      </c>
      <c r="I171" s="664">
        <f t="shared" si="104"/>
        <v>2016</v>
      </c>
      <c r="J171" s="664">
        <f t="shared" si="104"/>
        <v>2017</v>
      </c>
      <c r="K171" s="664">
        <f t="shared" si="104"/>
        <v>2018</v>
      </c>
      <c r="L171" s="664">
        <f t="shared" ref="L171" si="105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06">G177</f>
        <v>0</v>
      </c>
      <c r="I177" s="269">
        <f t="shared" si="106"/>
        <v>0</v>
      </c>
      <c r="J177" s="269">
        <f t="shared" si="106"/>
        <v>0</v>
      </c>
      <c r="K177" s="269">
        <f t="shared" si="106"/>
        <v>0</v>
      </c>
      <c r="L177" s="269">
        <f t="shared" si="106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06"/>
        <v>0</v>
      </c>
      <c r="I178" s="269">
        <f t="shared" si="106"/>
        <v>0</v>
      </c>
      <c r="J178" s="269">
        <f t="shared" si="106"/>
        <v>0</v>
      </c>
      <c r="K178" s="269">
        <f t="shared" si="106"/>
        <v>0</v>
      </c>
      <c r="L178" s="269">
        <f t="shared" si="106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06"/>
        <v>0</v>
      </c>
      <c r="I179" s="269">
        <f t="shared" si="106"/>
        <v>0</v>
      </c>
      <c r="J179" s="269">
        <f t="shared" si="106"/>
        <v>0</v>
      </c>
      <c r="K179" s="269">
        <f t="shared" si="106"/>
        <v>0</v>
      </c>
      <c r="L179" s="269">
        <f t="shared" si="106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07">SUM(G177:G179)</f>
        <v>0</v>
      </c>
      <c r="H180" s="594">
        <f t="shared" ref="H180:I180" si="108">SUM(H177:H179)</f>
        <v>0</v>
      </c>
      <c r="I180" s="594">
        <f t="shared" si="108"/>
        <v>0</v>
      </c>
      <c r="J180" s="594">
        <f t="shared" ref="J180:K180" si="109">SUM(J177:J179)</f>
        <v>0</v>
      </c>
      <c r="K180" s="594">
        <f t="shared" si="109"/>
        <v>0</v>
      </c>
      <c r="L180" s="594">
        <f t="shared" ref="L180" si="110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1">G182</f>
        <v>0</v>
      </c>
      <c r="I182" s="269">
        <f t="shared" si="111"/>
        <v>0</v>
      </c>
      <c r="J182" s="269">
        <f t="shared" si="111"/>
        <v>0</v>
      </c>
      <c r="K182" s="269">
        <f t="shared" si="111"/>
        <v>0</v>
      </c>
      <c r="L182" s="269">
        <f t="shared" si="111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1"/>
        <v>0</v>
      </c>
      <c r="I183" s="269">
        <f t="shared" si="111"/>
        <v>0</v>
      </c>
      <c r="J183" s="269">
        <f t="shared" si="111"/>
        <v>0</v>
      </c>
      <c r="K183" s="269">
        <f t="shared" si="111"/>
        <v>0</v>
      </c>
      <c r="L183" s="269">
        <f t="shared" si="111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1"/>
        <v>0</v>
      </c>
      <c r="I184" s="269">
        <f t="shared" si="111"/>
        <v>0</v>
      </c>
      <c r="J184" s="269">
        <f t="shared" si="111"/>
        <v>0</v>
      </c>
      <c r="K184" s="269">
        <f t="shared" si="111"/>
        <v>0</v>
      </c>
      <c r="L184" s="269">
        <f t="shared" si="111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1"/>
        <v>0</v>
      </c>
      <c r="I185" s="269">
        <f t="shared" si="111"/>
        <v>0</v>
      </c>
      <c r="J185" s="269">
        <f t="shared" si="111"/>
        <v>0</v>
      </c>
      <c r="K185" s="269">
        <f t="shared" si="111"/>
        <v>0</v>
      </c>
      <c r="L185" s="269">
        <f t="shared" si="111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1"/>
        <v>0</v>
      </c>
      <c r="I186" s="269">
        <f t="shared" si="111"/>
        <v>0</v>
      </c>
      <c r="J186" s="269">
        <f t="shared" si="111"/>
        <v>0</v>
      </c>
      <c r="K186" s="269">
        <f t="shared" si="111"/>
        <v>0</v>
      </c>
      <c r="L186" s="269">
        <f t="shared" si="111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2">SUM(G182:G186)</f>
        <v>0</v>
      </c>
      <c r="H187" s="594">
        <f t="shared" ref="H187:I187" si="113">SUM(H182:H186)</f>
        <v>0</v>
      </c>
      <c r="I187" s="594">
        <f t="shared" si="113"/>
        <v>0</v>
      </c>
      <c r="J187" s="594">
        <f t="shared" ref="J187:K187" si="114">SUM(J182:J186)</f>
        <v>0</v>
      </c>
      <c r="K187" s="594">
        <f t="shared" si="114"/>
        <v>0</v>
      </c>
      <c r="L187" s="594">
        <f t="shared" ref="L187" si="115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:H189" si="116">G180+G187</f>
        <v>0</v>
      </c>
      <c r="H189" s="593">
        <f t="shared" si="116"/>
        <v>0</v>
      </c>
      <c r="I189" s="593">
        <f t="shared" ref="I189:J189" si="117">I180+I187</f>
        <v>0</v>
      </c>
      <c r="J189" s="593">
        <f t="shared" si="117"/>
        <v>0</v>
      </c>
      <c r="K189" s="593">
        <f t="shared" ref="K189:L189" si="118">K180+K187</f>
        <v>0</v>
      </c>
      <c r="L189" s="593">
        <f t="shared" si="118"/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19">7/12*G189+5/12*H189</f>
        <v>0</v>
      </c>
      <c r="I190" s="353">
        <f t="shared" ref="I190" si="120">7/12*H189+5/12*I189</f>
        <v>0</v>
      </c>
      <c r="J190" s="353">
        <f t="shared" ref="J190:L190" si="121">7/12*I189+5/12*J189</f>
        <v>0</v>
      </c>
      <c r="K190" s="353">
        <f t="shared" si="121"/>
        <v>0</v>
      </c>
      <c r="L190" s="353">
        <f t="shared" si="121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2">G195</f>
        <v>0</v>
      </c>
      <c r="I195" s="269">
        <f t="shared" si="122"/>
        <v>0</v>
      </c>
      <c r="J195" s="269">
        <f t="shared" si="122"/>
        <v>0</v>
      </c>
      <c r="K195" s="269">
        <f t="shared" si="122"/>
        <v>0</v>
      </c>
      <c r="L195" s="269">
        <f t="shared" si="122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2"/>
        <v>0</v>
      </c>
      <c r="I196" s="269">
        <f t="shared" si="122"/>
        <v>0</v>
      </c>
      <c r="J196" s="269">
        <f t="shared" si="122"/>
        <v>0</v>
      </c>
      <c r="K196" s="269">
        <f t="shared" si="122"/>
        <v>0</v>
      </c>
      <c r="L196" s="269">
        <f t="shared" si="122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2"/>
        <v>0</v>
      </c>
      <c r="I197" s="269">
        <f t="shared" si="122"/>
        <v>0</v>
      </c>
      <c r="J197" s="269">
        <f t="shared" si="122"/>
        <v>0</v>
      </c>
      <c r="K197" s="269">
        <f t="shared" si="122"/>
        <v>0</v>
      </c>
      <c r="L197" s="269">
        <f t="shared" si="122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2"/>
        <v>0</v>
      </c>
      <c r="I198" s="269">
        <f t="shared" si="122"/>
        <v>0</v>
      </c>
      <c r="J198" s="269">
        <f t="shared" si="122"/>
        <v>0</v>
      </c>
      <c r="K198" s="269">
        <f t="shared" si="122"/>
        <v>0</v>
      </c>
      <c r="L198" s="269">
        <f t="shared" si="122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23">SUM(G195:G198)</f>
        <v>0</v>
      </c>
      <c r="H200" s="595">
        <f t="shared" ref="H200:I200" si="124">SUM(H195:H198)</f>
        <v>0</v>
      </c>
      <c r="I200" s="595">
        <f t="shared" si="124"/>
        <v>0</v>
      </c>
      <c r="J200" s="595">
        <f t="shared" ref="J200:K200" si="125">SUM(J195:J198)</f>
        <v>0</v>
      </c>
      <c r="K200" s="595">
        <f t="shared" si="125"/>
        <v>0</v>
      </c>
      <c r="L200" s="595">
        <f t="shared" ref="L200" si="126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27">G206</f>
        <v>0</v>
      </c>
      <c r="I206" s="269">
        <f t="shared" si="127"/>
        <v>0</v>
      </c>
      <c r="J206" s="269">
        <f t="shared" si="127"/>
        <v>0</v>
      </c>
      <c r="K206" s="269">
        <f t="shared" si="127"/>
        <v>0</v>
      </c>
      <c r="L206" s="269">
        <f t="shared" si="127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27"/>
        <v>0</v>
      </c>
      <c r="I207" s="269">
        <f t="shared" si="127"/>
        <v>0</v>
      </c>
      <c r="J207" s="269">
        <f t="shared" si="127"/>
        <v>0</v>
      </c>
      <c r="K207" s="269">
        <f t="shared" si="127"/>
        <v>0</v>
      </c>
      <c r="L207" s="269">
        <f t="shared" si="127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si="127"/>
        <v>0</v>
      </c>
      <c r="I208" s="269">
        <f t="shared" si="127"/>
        <v>0</v>
      </c>
      <c r="J208" s="269">
        <f t="shared" si="127"/>
        <v>0</v>
      </c>
      <c r="K208" s="269">
        <f t="shared" si="127"/>
        <v>0</v>
      </c>
      <c r="L208" s="269">
        <f t="shared" si="127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27"/>
        <v>0</v>
      </c>
      <c r="I209" s="269">
        <f t="shared" si="127"/>
        <v>0</v>
      </c>
      <c r="J209" s="269">
        <f t="shared" si="127"/>
        <v>0</v>
      </c>
      <c r="K209" s="269">
        <f t="shared" si="127"/>
        <v>0</v>
      </c>
      <c r="L209" s="269">
        <f t="shared" si="127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27"/>
        <v>0</v>
      </c>
      <c r="I210" s="269">
        <f t="shared" si="127"/>
        <v>0</v>
      </c>
      <c r="J210" s="269">
        <f t="shared" si="127"/>
        <v>0</v>
      </c>
      <c r="K210" s="269">
        <f t="shared" si="127"/>
        <v>0</v>
      </c>
      <c r="L210" s="269">
        <f t="shared" si="127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si="127"/>
        <v>0</v>
      </c>
      <c r="I211" s="269">
        <f t="shared" si="127"/>
        <v>0</v>
      </c>
      <c r="J211" s="269">
        <f t="shared" si="127"/>
        <v>0</v>
      </c>
      <c r="K211" s="269">
        <f t="shared" si="127"/>
        <v>0</v>
      </c>
      <c r="L211" s="269">
        <f t="shared" si="127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27"/>
        <v>0</v>
      </c>
      <c r="I212" s="269">
        <f t="shared" si="127"/>
        <v>0</v>
      </c>
      <c r="J212" s="269">
        <f t="shared" si="127"/>
        <v>0</v>
      </c>
      <c r="K212" s="269">
        <f t="shared" si="127"/>
        <v>0</v>
      </c>
      <c r="L212" s="269">
        <f t="shared" si="127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27"/>
        <v>0</v>
      </c>
      <c r="I213" s="269">
        <f t="shared" si="127"/>
        <v>0</v>
      </c>
      <c r="J213" s="269">
        <f t="shared" si="127"/>
        <v>0</v>
      </c>
      <c r="K213" s="269">
        <f t="shared" si="127"/>
        <v>0</v>
      </c>
      <c r="L213" s="269">
        <f t="shared" si="127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27"/>
        <v>0</v>
      </c>
      <c r="I214" s="269">
        <f t="shared" si="127"/>
        <v>0</v>
      </c>
      <c r="J214" s="269">
        <f t="shared" si="127"/>
        <v>0</v>
      </c>
      <c r="K214" s="269">
        <f t="shared" si="127"/>
        <v>0</v>
      </c>
      <c r="L214" s="269">
        <f t="shared" si="127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27"/>
        <v>0</v>
      </c>
      <c r="I215" s="269">
        <f t="shared" si="127"/>
        <v>0</v>
      </c>
      <c r="J215" s="269">
        <f t="shared" si="127"/>
        <v>0</v>
      </c>
      <c r="K215" s="269">
        <f t="shared" si="127"/>
        <v>0</v>
      </c>
      <c r="L215" s="269">
        <f t="shared" si="127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:H217" si="128">SUM(G206:G215)</f>
        <v>0</v>
      </c>
      <c r="H217" s="595">
        <f t="shared" si="128"/>
        <v>0</v>
      </c>
      <c r="I217" s="595">
        <f t="shared" ref="I217:J217" si="129">SUM(I206:I215)</f>
        <v>0</v>
      </c>
      <c r="J217" s="595">
        <f t="shared" si="129"/>
        <v>0</v>
      </c>
      <c r="K217" s="595">
        <f t="shared" ref="K217:L217" si="130">SUM(K206:K215)</f>
        <v>0</v>
      </c>
      <c r="L217" s="595">
        <f t="shared" si="130"/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31">G223</f>
        <v>0</v>
      </c>
      <c r="I223" s="269">
        <f t="shared" si="131"/>
        <v>0</v>
      </c>
      <c r="J223" s="269">
        <f t="shared" si="131"/>
        <v>0</v>
      </c>
      <c r="K223" s="269">
        <f t="shared" si="131"/>
        <v>0</v>
      </c>
      <c r="L223" s="269">
        <f t="shared" si="13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si="131"/>
        <v>0</v>
      </c>
      <c r="I224" s="269">
        <f t="shared" si="131"/>
        <v>0</v>
      </c>
      <c r="J224" s="269">
        <f t="shared" si="131"/>
        <v>0</v>
      </c>
      <c r="K224" s="269">
        <f t="shared" si="131"/>
        <v>0</v>
      </c>
      <c r="L224" s="269">
        <f t="shared" si="131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31"/>
        <v>0</v>
      </c>
      <c r="I225" s="269">
        <f t="shared" si="131"/>
        <v>0</v>
      </c>
      <c r="J225" s="269">
        <f t="shared" si="131"/>
        <v>0</v>
      </c>
      <c r="K225" s="269">
        <f t="shared" si="131"/>
        <v>0</v>
      </c>
      <c r="L225" s="269">
        <f t="shared" si="131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31"/>
        <v>0</v>
      </c>
      <c r="I226" s="269">
        <f t="shared" si="131"/>
        <v>0</v>
      </c>
      <c r="J226" s="269">
        <f t="shared" si="131"/>
        <v>0</v>
      </c>
      <c r="K226" s="269">
        <f t="shared" si="131"/>
        <v>0</v>
      </c>
      <c r="L226" s="269">
        <f t="shared" si="13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31"/>
        <v>0</v>
      </c>
      <c r="I227" s="269">
        <f t="shared" si="131"/>
        <v>0</v>
      </c>
      <c r="J227" s="269">
        <f t="shared" si="131"/>
        <v>0</v>
      </c>
      <c r="K227" s="269">
        <f t="shared" si="131"/>
        <v>0</v>
      </c>
      <c r="L227" s="269">
        <f t="shared" si="13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31"/>
        <v>0</v>
      </c>
      <c r="I228" s="269">
        <f t="shared" si="131"/>
        <v>0</v>
      </c>
      <c r="J228" s="269">
        <f t="shared" si="131"/>
        <v>0</v>
      </c>
      <c r="K228" s="269">
        <f t="shared" si="131"/>
        <v>0</v>
      </c>
      <c r="L228" s="269">
        <f t="shared" si="13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:H230" si="132">SUM(G223:G228)</f>
        <v>0</v>
      </c>
      <c r="H230" s="595">
        <f t="shared" si="132"/>
        <v>0</v>
      </c>
      <c r="I230" s="595">
        <f t="shared" ref="I230:J230" si="133">SUM(I223:I228)</f>
        <v>0</v>
      </c>
      <c r="J230" s="595">
        <f t="shared" si="133"/>
        <v>0</v>
      </c>
      <c r="K230" s="595">
        <f t="shared" ref="K230:L230" si="134">SUM(K223:K228)</f>
        <v>0</v>
      </c>
      <c r="L230" s="595">
        <f t="shared" si="134"/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:H234" si="135">G200+G217+G230</f>
        <v>0</v>
      </c>
      <c r="H234" s="593">
        <f t="shared" si="135"/>
        <v>0</v>
      </c>
      <c r="I234" s="593">
        <f t="shared" ref="I234:J234" si="136">I200+I217+I230</f>
        <v>0</v>
      </c>
      <c r="J234" s="593">
        <f t="shared" si="136"/>
        <v>0</v>
      </c>
      <c r="K234" s="593">
        <f t="shared" ref="K234:L234" si="137">K200+K217+K230</f>
        <v>0</v>
      </c>
      <c r="L234" s="593">
        <f t="shared" si="137"/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38">G9</f>
        <v>2014</v>
      </c>
      <c r="H243" s="664">
        <f t="shared" si="138"/>
        <v>2015</v>
      </c>
      <c r="I243" s="664">
        <f t="shared" si="138"/>
        <v>2016</v>
      </c>
      <c r="J243" s="664">
        <f t="shared" si="138"/>
        <v>2017</v>
      </c>
      <c r="K243" s="664">
        <f t="shared" si="138"/>
        <v>2018</v>
      </c>
      <c r="L243" s="664">
        <f t="shared" ref="L243" si="139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40">H141</f>
        <v>0</v>
      </c>
      <c r="I249" s="519">
        <f t="shared" ref="I249:J249" si="141">I141</f>
        <v>0</v>
      </c>
      <c r="J249" s="519">
        <f t="shared" si="141"/>
        <v>0</v>
      </c>
      <c r="K249" s="519">
        <f t="shared" ref="K249:L249" si="142">K141</f>
        <v>0</v>
      </c>
      <c r="L249" s="519">
        <f t="shared" si="142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43">H153</f>
        <v>0</v>
      </c>
      <c r="I250" s="601">
        <f t="shared" ref="I250:J250" si="144">I153</f>
        <v>0</v>
      </c>
      <c r="J250" s="601">
        <f t="shared" si="144"/>
        <v>0</v>
      </c>
      <c r="K250" s="601">
        <f t="shared" ref="K250:L250" si="145">K153</f>
        <v>0</v>
      </c>
      <c r="L250" s="601">
        <f t="shared" si="145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46">H165</f>
        <v>0</v>
      </c>
      <c r="I251" s="601">
        <f t="shared" ref="I251:J251" si="147">I165</f>
        <v>0</v>
      </c>
      <c r="J251" s="601">
        <f t="shared" si="147"/>
        <v>0</v>
      </c>
      <c r="K251" s="601">
        <f t="shared" ref="K251:L251" si="148">K165</f>
        <v>0</v>
      </c>
      <c r="L251" s="601">
        <f t="shared" si="148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:H252" si="149">SUM(G249:G251)</f>
        <v>0</v>
      </c>
      <c r="H252" s="523">
        <f t="shared" si="149"/>
        <v>0</v>
      </c>
      <c r="I252" s="523">
        <f t="shared" ref="I252:J252" si="150">SUM(I249:I251)</f>
        <v>0</v>
      </c>
      <c r="J252" s="523">
        <f t="shared" si="150"/>
        <v>0</v>
      </c>
      <c r="K252" s="523">
        <f t="shared" ref="K252:L252" si="151">SUM(K249:K251)</f>
        <v>0</v>
      </c>
      <c r="L252" s="523">
        <f t="shared" si="151"/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52">H190</f>
        <v>0</v>
      </c>
      <c r="I254" s="519">
        <f t="shared" si="152"/>
        <v>0</v>
      </c>
      <c r="J254" s="519">
        <f t="shared" si="152"/>
        <v>0</v>
      </c>
      <c r="K254" s="519">
        <f t="shared" ref="K254:L254" si="153">K190</f>
        <v>0</v>
      </c>
      <c r="L254" s="519">
        <f t="shared" si="153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" si="154">H200</f>
        <v>0</v>
      </c>
      <c r="I255" s="519">
        <f t="shared" ref="I255:J255" si="155">I200</f>
        <v>0</v>
      </c>
      <c r="J255" s="519">
        <f t="shared" si="155"/>
        <v>0</v>
      </c>
      <c r="K255" s="519">
        <f t="shared" ref="K255:L255" si="156">K200</f>
        <v>0</v>
      </c>
      <c r="L255" s="519">
        <f t="shared" si="156"/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" si="157">H217</f>
        <v>0</v>
      </c>
      <c r="I256" s="519">
        <f t="shared" ref="I256:J256" si="158">I217</f>
        <v>0</v>
      </c>
      <c r="J256" s="519">
        <f t="shared" si="158"/>
        <v>0</v>
      </c>
      <c r="K256" s="519">
        <f t="shared" ref="K256:L256" si="159">K217</f>
        <v>0</v>
      </c>
      <c r="L256" s="519">
        <f t="shared" si="159"/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" si="160">H230</f>
        <v>0</v>
      </c>
      <c r="I257" s="519">
        <f t="shared" ref="I257:J257" si="161">I230</f>
        <v>0</v>
      </c>
      <c r="J257" s="519">
        <f t="shared" si="161"/>
        <v>0</v>
      </c>
      <c r="K257" s="519">
        <f t="shared" ref="K257:L257" si="162">K230</f>
        <v>0</v>
      </c>
      <c r="L257" s="519">
        <f t="shared" si="162"/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:H258" si="163">SUM(G254:G257)</f>
        <v>0</v>
      </c>
      <c r="H258" s="523">
        <f t="shared" si="163"/>
        <v>0</v>
      </c>
      <c r="I258" s="523">
        <f t="shared" ref="I258:J258" si="164">SUM(I254:I257)</f>
        <v>0</v>
      </c>
      <c r="J258" s="523">
        <f t="shared" si="164"/>
        <v>0</v>
      </c>
      <c r="K258" s="523">
        <f t="shared" ref="K258:L258" si="165">SUM(K254:K257)</f>
        <v>0</v>
      </c>
      <c r="L258" s="523">
        <f t="shared" si="165"/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:H260" si="166">G252-G258</f>
        <v>0</v>
      </c>
      <c r="H260" s="523">
        <f t="shared" si="166"/>
        <v>0</v>
      </c>
      <c r="I260" s="523">
        <f t="shared" ref="I260:J260" si="167">I252-I258</f>
        <v>0</v>
      </c>
      <c r="J260" s="523">
        <f t="shared" si="167"/>
        <v>0</v>
      </c>
      <c r="K260" s="523">
        <f t="shared" ref="K260:L260" si="168">K252-K258</f>
        <v>0</v>
      </c>
      <c r="L260" s="523">
        <f t="shared" si="168"/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69">G266</f>
        <v>0</v>
      </c>
      <c r="I266" s="409">
        <f t="shared" si="169"/>
        <v>0</v>
      </c>
      <c r="J266" s="409">
        <f t="shared" si="169"/>
        <v>0</v>
      </c>
      <c r="K266" s="409">
        <f t="shared" si="169"/>
        <v>0</v>
      </c>
      <c r="L266" s="409">
        <f t="shared" si="169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69"/>
        <v>0</v>
      </c>
      <c r="I267" s="409">
        <f t="shared" si="169"/>
        <v>0</v>
      </c>
      <c r="J267" s="409">
        <f t="shared" si="169"/>
        <v>0</v>
      </c>
      <c r="K267" s="409">
        <f t="shared" si="169"/>
        <v>0</v>
      </c>
      <c r="L267" s="409">
        <f t="shared" si="169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70">G266-G267</f>
        <v>0</v>
      </c>
      <c r="H269" s="523">
        <f t="shared" si="170"/>
        <v>0</v>
      </c>
      <c r="I269" s="523">
        <f t="shared" si="170"/>
        <v>0</v>
      </c>
      <c r="J269" s="523">
        <f t="shared" si="170"/>
        <v>0</v>
      </c>
      <c r="K269" s="523">
        <f t="shared" si="170"/>
        <v>0</v>
      </c>
      <c r="L269" s="523">
        <f t="shared" ref="L269" si="171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72">G260+G269</f>
        <v>0</v>
      </c>
      <c r="H273" s="523">
        <f t="shared" si="172"/>
        <v>0</v>
      </c>
      <c r="I273" s="523">
        <f t="shared" si="172"/>
        <v>0</v>
      </c>
      <c r="J273" s="523">
        <f t="shared" si="172"/>
        <v>0</v>
      </c>
      <c r="K273" s="523">
        <f t="shared" si="172"/>
        <v>0</v>
      </c>
      <c r="L273" s="523">
        <f t="shared" ref="L273" si="173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74">G273/(G252+G266)</f>
        <v>#DIV/0!</v>
      </c>
      <c r="H274" s="662" t="e">
        <f t="shared" si="174"/>
        <v>#DIV/0!</v>
      </c>
      <c r="I274" s="662" t="e">
        <f t="shared" si="174"/>
        <v>#DIV/0!</v>
      </c>
      <c r="J274" s="662" t="e">
        <f t="shared" si="174"/>
        <v>#DIV/0!</v>
      </c>
      <c r="K274" s="662" t="e">
        <f t="shared" si="174"/>
        <v>#DIV/0!</v>
      </c>
      <c r="L274" s="662" t="e">
        <f t="shared" ref="L274" si="175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211:E211"/>
    <mergeCell ref="D212:E212"/>
    <mergeCell ref="D213:E213"/>
    <mergeCell ref="D214:E214"/>
    <mergeCell ref="D215:E215"/>
    <mergeCell ref="D210:E210"/>
    <mergeCell ref="D195:E195"/>
    <mergeCell ref="D196:E196"/>
    <mergeCell ref="D197:E197"/>
    <mergeCell ref="D162:E162"/>
    <mergeCell ref="D182:E182"/>
    <mergeCell ref="D183:E183"/>
    <mergeCell ref="D184:E184"/>
    <mergeCell ref="D185:E185"/>
    <mergeCell ref="D186:E186"/>
    <mergeCell ref="D198:E198"/>
    <mergeCell ref="D206:E206"/>
    <mergeCell ref="D207:E207"/>
    <mergeCell ref="D208:E208"/>
    <mergeCell ref="D209:E209"/>
    <mergeCell ref="D161:E161"/>
    <mergeCell ref="D127:E127"/>
    <mergeCell ref="D128:E128"/>
    <mergeCell ref="D131:E131"/>
    <mergeCell ref="D132:E132"/>
    <mergeCell ref="D133:E133"/>
    <mergeCell ref="D134:E134"/>
    <mergeCell ref="D135:E135"/>
    <mergeCell ref="D146:E146"/>
    <mergeCell ref="D149:E149"/>
    <mergeCell ref="D150:E150"/>
    <mergeCell ref="D158:E158"/>
    <mergeCell ref="D126:E126"/>
    <mergeCell ref="D118:E118"/>
    <mergeCell ref="D119:E119"/>
    <mergeCell ref="D120:E120"/>
    <mergeCell ref="D124:E124"/>
    <mergeCell ref="D125:E125"/>
  </mergeCells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:H52" si="30">SUM(G47:G48)</f>
        <v>0</v>
      </c>
      <c r="H52" s="517">
        <f t="shared" si="30"/>
        <v>0</v>
      </c>
      <c r="I52" s="517">
        <f t="shared" ref="I52:J52" si="31">SUM(I47:I48)</f>
        <v>0</v>
      </c>
      <c r="J52" s="517">
        <f t="shared" si="31"/>
        <v>0</v>
      </c>
      <c r="K52" s="517">
        <f t="shared" ref="K52:L52" si="32">SUM(K47:K48)</f>
        <v>0</v>
      </c>
      <c r="L52" s="517">
        <f t="shared" si="32"/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3">G55</f>
        <v>0</v>
      </c>
      <c r="I55" s="316">
        <f t="shared" si="33"/>
        <v>0</v>
      </c>
      <c r="J55" s="316">
        <f t="shared" si="33"/>
        <v>0</v>
      </c>
      <c r="K55" s="316">
        <f t="shared" si="33"/>
        <v>0</v>
      </c>
      <c r="L55" s="316">
        <f t="shared" si="33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3"/>
        <v>0</v>
      </c>
      <c r="I56" s="316">
        <f t="shared" si="33"/>
        <v>0</v>
      </c>
      <c r="J56" s="316">
        <f t="shared" si="33"/>
        <v>0</v>
      </c>
      <c r="K56" s="316">
        <f t="shared" si="33"/>
        <v>0</v>
      </c>
      <c r="L56" s="316">
        <f t="shared" si="33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4">G55+G56</f>
        <v>0</v>
      </c>
      <c r="H57" s="516">
        <f t="shared" si="34"/>
        <v>0</v>
      </c>
      <c r="I57" s="516">
        <f t="shared" si="34"/>
        <v>0</v>
      </c>
      <c r="J57" s="516">
        <f t="shared" si="34"/>
        <v>0</v>
      </c>
      <c r="K57" s="516">
        <f t="shared" si="34"/>
        <v>0</v>
      </c>
      <c r="L57" s="516">
        <f t="shared" si="34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5">G58</f>
        <v>0</v>
      </c>
      <c r="I58" s="316">
        <f t="shared" si="35"/>
        <v>0</v>
      </c>
      <c r="J58" s="316">
        <f t="shared" si="35"/>
        <v>0</v>
      </c>
      <c r="K58" s="316">
        <f t="shared" si="35"/>
        <v>0</v>
      </c>
      <c r="L58" s="316">
        <f t="shared" si="35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5"/>
        <v>0</v>
      </c>
      <c r="I59" s="316">
        <f t="shared" si="35"/>
        <v>0</v>
      </c>
      <c r="J59" s="316">
        <f t="shared" si="35"/>
        <v>0</v>
      </c>
      <c r="K59" s="316">
        <f t="shared" si="35"/>
        <v>0</v>
      </c>
      <c r="L59" s="316">
        <f t="shared" si="35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6">($E$27*G58)+($E$28*G59)</f>
        <v>0</v>
      </c>
      <c r="H60" s="596">
        <f t="shared" si="36"/>
        <v>0</v>
      </c>
      <c r="I60" s="596">
        <f t="shared" si="36"/>
        <v>0</v>
      </c>
      <c r="J60" s="596">
        <f t="shared" si="36"/>
        <v>0</v>
      </c>
      <c r="K60" s="596">
        <f t="shared" si="36"/>
        <v>0</v>
      </c>
      <c r="L60" s="596">
        <f t="shared" ref="L60" si="37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8">ROUND(IF(G64&lt;(G57*0.8),G64,(0.8*G57)),0)</f>
        <v>0</v>
      </c>
      <c r="H61" s="517">
        <f t="shared" si="38"/>
        <v>0</v>
      </c>
      <c r="I61" s="517">
        <f>ROUND(IF(I64&lt;(I57*0.8),I64,(0.8*I57)),0)</f>
        <v>0</v>
      </c>
      <c r="J61" s="517">
        <f t="shared" si="38"/>
        <v>0</v>
      </c>
      <c r="K61" s="517">
        <f t="shared" si="38"/>
        <v>0</v>
      </c>
      <c r="L61" s="517">
        <f t="shared" ref="L61" si="39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0">+G62</f>
        <v>#REF!</v>
      </c>
      <c r="I62" s="315" t="e">
        <f t="shared" si="40"/>
        <v>#REF!</v>
      </c>
      <c r="J62" s="315" t="e">
        <f t="shared" si="40"/>
        <v>#REF!</v>
      </c>
      <c r="K62" s="315" t="e">
        <f t="shared" si="40"/>
        <v>#REF!</v>
      </c>
      <c r="L62" s="315" t="e">
        <f t="shared" si="40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:H63" si="41">SUM(G58:G59)</f>
        <v>0</v>
      </c>
      <c r="H63" s="517">
        <f t="shared" si="41"/>
        <v>0</v>
      </c>
      <c r="I63" s="517">
        <f t="shared" ref="I63:J63" si="42">SUM(I58:I59)</f>
        <v>0</v>
      </c>
      <c r="J63" s="517">
        <f t="shared" si="42"/>
        <v>0</v>
      </c>
      <c r="K63" s="517">
        <f t="shared" ref="K63:L63" si="43">SUM(K58:K59)</f>
        <v>0</v>
      </c>
      <c r="L63" s="517">
        <f t="shared" si="43"/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4">G9</f>
        <v>2014</v>
      </c>
      <c r="H67" s="668">
        <f t="shared" si="44"/>
        <v>2015</v>
      </c>
      <c r="I67" s="668">
        <f t="shared" si="44"/>
        <v>2016</v>
      </c>
      <c r="J67" s="668">
        <f t="shared" si="44"/>
        <v>2017</v>
      </c>
      <c r="K67" s="668">
        <f t="shared" si="44"/>
        <v>2018</v>
      </c>
      <c r="L67" s="668">
        <f t="shared" ref="L67" si="45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6">SUM(G71:G72)</f>
        <v>0</v>
      </c>
      <c r="H70" s="517">
        <f t="shared" si="46"/>
        <v>0</v>
      </c>
      <c r="I70" s="517">
        <f t="shared" si="46"/>
        <v>0</v>
      </c>
      <c r="J70" s="517">
        <f t="shared" si="46"/>
        <v>0</v>
      </c>
      <c r="K70" s="517">
        <f t="shared" si="46"/>
        <v>0</v>
      </c>
      <c r="L70" s="517">
        <f t="shared" ref="L70" si="47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48">LOOKUP(G69,groepenleerlingennu,vloeroppervlaknu)</f>
        <v>375</v>
      </c>
      <c r="H74" s="587">
        <f t="shared" si="48"/>
        <v>375</v>
      </c>
      <c r="I74" s="587">
        <f t="shared" si="48"/>
        <v>375</v>
      </c>
      <c r="J74" s="587">
        <f t="shared" si="48"/>
        <v>375</v>
      </c>
      <c r="K74" s="587">
        <f t="shared" si="48"/>
        <v>375</v>
      </c>
      <c r="L74" s="587">
        <f t="shared" ref="L74" si="49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0">SUM(G76:G77)</f>
        <v>0</v>
      </c>
      <c r="H75" s="517">
        <f t="shared" ref="H75:I75" si="51">SUM(H76:H77)</f>
        <v>0</v>
      </c>
      <c r="I75" s="517">
        <f t="shared" si="51"/>
        <v>0</v>
      </c>
      <c r="J75" s="517">
        <f t="shared" ref="J75:K75" si="52">SUM(J76:J77)</f>
        <v>0</v>
      </c>
      <c r="K75" s="517">
        <f t="shared" si="52"/>
        <v>0</v>
      </c>
      <c r="L75" s="517">
        <f t="shared" ref="L75" si="53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4">LOOKUP(G71,groepenleerlingennu,vloeroppervlaknu)</f>
        <v>0</v>
      </c>
      <c r="H76" s="598">
        <f t="shared" si="54"/>
        <v>0</v>
      </c>
      <c r="I76" s="598">
        <f t="shared" ref="I76:J76" si="55">LOOKUP(I71,groepenleerlingennu,vloeroppervlaknu)</f>
        <v>0</v>
      </c>
      <c r="J76" s="598">
        <f t="shared" si="55"/>
        <v>0</v>
      </c>
      <c r="K76" s="598">
        <f t="shared" ref="K76:L76" si="56">LOOKUP(K71,groepenleerlingennu,vloeroppervlaknu)</f>
        <v>0</v>
      </c>
      <c r="L76" s="598">
        <f t="shared" si="56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4"/>
        <v>0</v>
      </c>
      <c r="H77" s="598">
        <f t="shared" si="54"/>
        <v>0</v>
      </c>
      <c r="I77" s="598">
        <f t="shared" ref="I77:J77" si="57">LOOKUP(I72,groepenleerlingennu,vloeroppervlaknu)</f>
        <v>0</v>
      </c>
      <c r="J77" s="598">
        <f t="shared" si="57"/>
        <v>0</v>
      </c>
      <c r="K77" s="598">
        <f t="shared" ref="K77:L77" si="58">LOOKUP(K72,groepenleerlingennu,vloeroppervlaknu)</f>
        <v>0</v>
      </c>
      <c r="L77" s="598">
        <f t="shared" si="58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59">IF(G71=0,0,1)+IF(G72=0,0,1)</f>
        <v>0</v>
      </c>
      <c r="H79" s="110">
        <f t="shared" si="59"/>
        <v>0</v>
      </c>
      <c r="I79" s="110">
        <f t="shared" si="59"/>
        <v>0</v>
      </c>
      <c r="J79" s="110">
        <f t="shared" si="59"/>
        <v>0</v>
      </c>
      <c r="K79" s="110">
        <f t="shared" si="59"/>
        <v>0</v>
      </c>
      <c r="L79" s="110">
        <f t="shared" ref="L79" si="60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1">G8</f>
        <v>2014/15</v>
      </c>
      <c r="H86" s="664" t="str">
        <f t="shared" si="61"/>
        <v>2015/16</v>
      </c>
      <c r="I86" s="664" t="str">
        <f t="shared" si="61"/>
        <v>2016/17</v>
      </c>
      <c r="J86" s="664" t="str">
        <f t="shared" si="61"/>
        <v>2017/18</v>
      </c>
      <c r="K86" s="664" t="str">
        <f t="shared" si="61"/>
        <v>2018/19</v>
      </c>
      <c r="L86" s="664" t="str">
        <f t="shared" ref="L86" si="62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3">IF(G46=0,0,ROUND(0.75*(SUM(G99:G100)-G97),2))</f>
        <v>0</v>
      </c>
      <c r="H98" s="519">
        <f t="shared" si="63"/>
        <v>0</v>
      </c>
      <c r="I98" s="519">
        <f t="shared" si="63"/>
        <v>0</v>
      </c>
      <c r="J98" s="519">
        <f t="shared" si="63"/>
        <v>0</v>
      </c>
      <c r="K98" s="519">
        <f t="shared" si="63"/>
        <v>0</v>
      </c>
      <c r="L98" s="519">
        <f t="shared" ref="L98" si="64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5">SUM(G104:G108)</f>
        <v>0</v>
      </c>
      <c r="H109" s="588">
        <f t="shared" si="65"/>
        <v>0</v>
      </c>
      <c r="I109" s="588">
        <f t="shared" si="65"/>
        <v>0</v>
      </c>
      <c r="J109" s="588">
        <f t="shared" si="65"/>
        <v>0</v>
      </c>
      <c r="K109" s="588">
        <f t="shared" si="65"/>
        <v>0</v>
      </c>
      <c r="L109" s="588">
        <f t="shared" ref="L109" si="66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:H114" si="67">G111+G112+G113</f>
        <v>0</v>
      </c>
      <c r="H114" s="589">
        <f t="shared" si="67"/>
        <v>0</v>
      </c>
      <c r="I114" s="589">
        <f t="shared" ref="I114:J114" si="68">I111+I112+I113</f>
        <v>0</v>
      </c>
      <c r="J114" s="589">
        <f t="shared" si="68"/>
        <v>0</v>
      </c>
      <c r="K114" s="589">
        <f t="shared" ref="K114:L114" si="69">K111+K112+K113</f>
        <v>0</v>
      </c>
      <c r="L114" s="589">
        <f t="shared" si="69"/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0">G118</f>
        <v>0</v>
      </c>
      <c r="I118" s="269">
        <f t="shared" si="70"/>
        <v>0</v>
      </c>
      <c r="J118" s="269">
        <f t="shared" si="70"/>
        <v>0</v>
      </c>
      <c r="K118" s="269">
        <f t="shared" si="70"/>
        <v>0</v>
      </c>
      <c r="L118" s="269">
        <f t="shared" si="70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0"/>
        <v>0</v>
      </c>
      <c r="I119" s="269">
        <f t="shared" si="70"/>
        <v>0</v>
      </c>
      <c r="J119" s="269">
        <f t="shared" si="70"/>
        <v>0</v>
      </c>
      <c r="K119" s="269">
        <f t="shared" si="70"/>
        <v>0</v>
      </c>
      <c r="L119" s="269">
        <f t="shared" si="70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0"/>
        <v>0</v>
      </c>
      <c r="I120" s="269">
        <f t="shared" si="70"/>
        <v>0</v>
      </c>
      <c r="J120" s="269">
        <f t="shared" si="70"/>
        <v>0</v>
      </c>
      <c r="K120" s="269">
        <f t="shared" si="70"/>
        <v>0</v>
      </c>
      <c r="L120" s="269">
        <f t="shared" si="70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1">SUM(G116:G120)</f>
        <v>0</v>
      </c>
      <c r="H121" s="590">
        <f t="shared" si="71"/>
        <v>0</v>
      </c>
      <c r="I121" s="590">
        <f t="shared" ref="I121:J121" si="72">SUM(I116:I120)</f>
        <v>0</v>
      </c>
      <c r="J121" s="590">
        <f t="shared" si="72"/>
        <v>0</v>
      </c>
      <c r="K121" s="590">
        <f t="shared" ref="K121:L121" si="73">SUM(K116:K120)</f>
        <v>0</v>
      </c>
      <c r="L121" s="590">
        <f t="shared" si="73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4">G124</f>
        <v>0</v>
      </c>
      <c r="I124" s="269">
        <f t="shared" si="74"/>
        <v>0</v>
      </c>
      <c r="J124" s="269">
        <f t="shared" si="74"/>
        <v>0</v>
      </c>
      <c r="K124" s="269">
        <f t="shared" si="74"/>
        <v>0</v>
      </c>
      <c r="L124" s="269">
        <f t="shared" si="74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4"/>
        <v>0</v>
      </c>
      <c r="I125" s="269">
        <f t="shared" si="74"/>
        <v>0</v>
      </c>
      <c r="J125" s="269">
        <f t="shared" si="74"/>
        <v>0</v>
      </c>
      <c r="K125" s="269">
        <f t="shared" si="74"/>
        <v>0</v>
      </c>
      <c r="L125" s="269">
        <f t="shared" si="74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4"/>
        <v>0</v>
      </c>
      <c r="I126" s="269">
        <f t="shared" si="74"/>
        <v>0</v>
      </c>
      <c r="J126" s="269">
        <f t="shared" si="74"/>
        <v>0</v>
      </c>
      <c r="K126" s="269">
        <f t="shared" si="74"/>
        <v>0</v>
      </c>
      <c r="L126" s="269">
        <f t="shared" si="74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4"/>
        <v>0</v>
      </c>
      <c r="I127" s="269">
        <f t="shared" si="74"/>
        <v>0</v>
      </c>
      <c r="J127" s="269">
        <f t="shared" si="74"/>
        <v>0</v>
      </c>
      <c r="K127" s="269">
        <f t="shared" si="74"/>
        <v>0</v>
      </c>
      <c r="L127" s="269">
        <f t="shared" si="74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4"/>
        <v>0</v>
      </c>
      <c r="I128" s="269">
        <f t="shared" si="74"/>
        <v>0</v>
      </c>
      <c r="J128" s="269">
        <f t="shared" si="74"/>
        <v>0</v>
      </c>
      <c r="K128" s="269">
        <f t="shared" si="74"/>
        <v>0</v>
      </c>
      <c r="L128" s="269">
        <f t="shared" si="74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:H129" si="75">SUM(G124:G128)</f>
        <v>0</v>
      </c>
      <c r="H129" s="591">
        <f t="shared" si="75"/>
        <v>0</v>
      </c>
      <c r="I129" s="591">
        <f t="shared" ref="I129:J129" si="76">SUM(I124:I128)</f>
        <v>0</v>
      </c>
      <c r="J129" s="591">
        <f t="shared" si="76"/>
        <v>0</v>
      </c>
      <c r="K129" s="591">
        <f t="shared" ref="K129:L129" si="77">SUM(K124:K128)</f>
        <v>0</v>
      </c>
      <c r="L129" s="591">
        <f t="shared" si="77"/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78">G131</f>
        <v>0</v>
      </c>
      <c r="I131" s="269">
        <f t="shared" si="78"/>
        <v>0</v>
      </c>
      <c r="J131" s="269">
        <f t="shared" si="78"/>
        <v>0</v>
      </c>
      <c r="K131" s="269">
        <f t="shared" si="78"/>
        <v>0</v>
      </c>
      <c r="L131" s="269">
        <f t="shared" si="78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78"/>
        <v>0</v>
      </c>
      <c r="I132" s="269">
        <f t="shared" si="78"/>
        <v>0</v>
      </c>
      <c r="J132" s="269">
        <f t="shared" si="78"/>
        <v>0</v>
      </c>
      <c r="K132" s="269">
        <f t="shared" si="78"/>
        <v>0</v>
      </c>
      <c r="L132" s="269">
        <f t="shared" si="78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78"/>
        <v>0</v>
      </c>
      <c r="I133" s="269">
        <f t="shared" si="78"/>
        <v>0</v>
      </c>
      <c r="J133" s="269">
        <f t="shared" si="78"/>
        <v>0</v>
      </c>
      <c r="K133" s="269">
        <f t="shared" si="78"/>
        <v>0</v>
      </c>
      <c r="L133" s="269">
        <f t="shared" si="78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78"/>
        <v>0</v>
      </c>
      <c r="I134" s="269">
        <f t="shared" si="78"/>
        <v>0</v>
      </c>
      <c r="J134" s="269">
        <f t="shared" si="78"/>
        <v>0</v>
      </c>
      <c r="K134" s="269">
        <f t="shared" si="78"/>
        <v>0</v>
      </c>
      <c r="L134" s="269">
        <f t="shared" si="78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78"/>
        <v>0</v>
      </c>
      <c r="I135" s="269">
        <f t="shared" si="78"/>
        <v>0</v>
      </c>
      <c r="J135" s="269">
        <f t="shared" si="78"/>
        <v>0</v>
      </c>
      <c r="K135" s="269">
        <f t="shared" si="78"/>
        <v>0</v>
      </c>
      <c r="L135" s="269">
        <f t="shared" si="78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:H136" si="79">SUM(G131:G135)</f>
        <v>0</v>
      </c>
      <c r="H136" s="591">
        <f t="shared" si="79"/>
        <v>0</v>
      </c>
      <c r="I136" s="591">
        <f t="shared" ref="I136:J136" si="80">SUM(I131:I135)</f>
        <v>0</v>
      </c>
      <c r="J136" s="591">
        <f t="shared" si="80"/>
        <v>0</v>
      </c>
      <c r="K136" s="591">
        <f t="shared" ref="K136:L136" si="81">SUM(K131:K135)</f>
        <v>0</v>
      </c>
      <c r="L136" s="591">
        <f t="shared" si="81"/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:H138" si="82">G129-G136</f>
        <v>0</v>
      </c>
      <c r="H138" s="588">
        <f t="shared" si="82"/>
        <v>0</v>
      </c>
      <c r="I138" s="588">
        <f t="shared" ref="I138:J138" si="83">I129-I136</f>
        <v>0</v>
      </c>
      <c r="J138" s="588">
        <f t="shared" si="83"/>
        <v>0</v>
      </c>
      <c r="K138" s="588">
        <f t="shared" ref="K138:L138" si="84">K129-K136</f>
        <v>0</v>
      </c>
      <c r="L138" s="588">
        <f t="shared" si="84"/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85">G102+G109+G114+G121-G138</f>
        <v>0</v>
      </c>
      <c r="H140" s="592">
        <f t="shared" si="85"/>
        <v>0</v>
      </c>
      <c r="I140" s="592">
        <f t="shared" si="85"/>
        <v>0</v>
      </c>
      <c r="J140" s="592">
        <f t="shared" si="85"/>
        <v>0</v>
      </c>
      <c r="K140" s="592">
        <f t="shared" si="85"/>
        <v>0</v>
      </c>
      <c r="L140" s="592">
        <f t="shared" ref="L140" si="86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87">7/12*(G140-G114)+5/12*(H140-H114)+H114</f>
        <v>0</v>
      </c>
      <c r="I141" s="616">
        <f t="shared" si="87"/>
        <v>0</v>
      </c>
      <c r="J141" s="616">
        <f t="shared" si="87"/>
        <v>0</v>
      </c>
      <c r="K141" s="616">
        <f t="shared" si="87"/>
        <v>0</v>
      </c>
      <c r="L141" s="616">
        <f t="shared" si="87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88">G146</f>
        <v>0</v>
      </c>
      <c r="I146" s="269">
        <f t="shared" si="88"/>
        <v>0</v>
      </c>
      <c r="J146" s="269">
        <f t="shared" si="88"/>
        <v>0</v>
      </c>
      <c r="K146" s="269">
        <f t="shared" si="88"/>
        <v>0</v>
      </c>
      <c r="L146" s="269">
        <f t="shared" si="88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89">G147</f>
        <v>0</v>
      </c>
      <c r="I147" s="269">
        <f t="shared" si="89"/>
        <v>0</v>
      </c>
      <c r="J147" s="269">
        <f t="shared" si="89"/>
        <v>0</v>
      </c>
      <c r="K147" s="269">
        <f t="shared" si="89"/>
        <v>0</v>
      </c>
      <c r="L147" s="269">
        <f t="shared" si="89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89"/>
        <v>0</v>
      </c>
      <c r="I148" s="269">
        <f t="shared" si="89"/>
        <v>0</v>
      </c>
      <c r="J148" s="269">
        <f t="shared" si="89"/>
        <v>0</v>
      </c>
      <c r="K148" s="269">
        <f t="shared" si="89"/>
        <v>0</v>
      </c>
      <c r="L148" s="269">
        <f t="shared" si="89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88"/>
        <v>0</v>
      </c>
      <c r="I149" s="269">
        <f t="shared" si="88"/>
        <v>0</v>
      </c>
      <c r="J149" s="269">
        <f t="shared" si="88"/>
        <v>0</v>
      </c>
      <c r="K149" s="269">
        <f t="shared" si="88"/>
        <v>0</v>
      </c>
      <c r="L149" s="269">
        <f t="shared" si="88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88"/>
        <v>0</v>
      </c>
      <c r="I150" s="269">
        <f t="shared" si="88"/>
        <v>0</v>
      </c>
      <c r="J150" s="269">
        <f t="shared" si="88"/>
        <v>0</v>
      </c>
      <c r="K150" s="269">
        <f t="shared" si="88"/>
        <v>0</v>
      </c>
      <c r="L150" s="269">
        <f t="shared" si="88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0">SUM(G146:G150)</f>
        <v>0</v>
      </c>
      <c r="H152" s="593">
        <f t="shared" ref="H152:I152" si="91">SUM(H146:H150)</f>
        <v>0</v>
      </c>
      <c r="I152" s="593">
        <f t="shared" si="91"/>
        <v>0</v>
      </c>
      <c r="J152" s="593">
        <f t="shared" ref="J152:K152" si="92">SUM(J146:J150)</f>
        <v>0</v>
      </c>
      <c r="K152" s="593">
        <f t="shared" si="92"/>
        <v>0</v>
      </c>
      <c r="L152" s="593">
        <f t="shared" ref="L152" si="93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94">7/12*G152+5/12*H152</f>
        <v>0</v>
      </c>
      <c r="I153" s="616">
        <f t="shared" si="94"/>
        <v>0</v>
      </c>
      <c r="J153" s="616">
        <f t="shared" si="94"/>
        <v>0</v>
      </c>
      <c r="K153" s="616">
        <f t="shared" si="94"/>
        <v>0</v>
      </c>
      <c r="L153" s="616">
        <f t="shared" si="94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95">G158</f>
        <v>0</v>
      </c>
      <c r="I158" s="269">
        <f t="shared" si="95"/>
        <v>0</v>
      </c>
      <c r="J158" s="269">
        <f t="shared" si="95"/>
        <v>0</v>
      </c>
      <c r="K158" s="269">
        <f t="shared" si="95"/>
        <v>0</v>
      </c>
      <c r="L158" s="269">
        <f t="shared" si="95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96">G159</f>
        <v>0</v>
      </c>
      <c r="I159" s="269">
        <f t="shared" si="96"/>
        <v>0</v>
      </c>
      <c r="J159" s="269">
        <f t="shared" si="96"/>
        <v>0</v>
      </c>
      <c r="K159" s="269">
        <f t="shared" si="96"/>
        <v>0</v>
      </c>
      <c r="L159" s="269">
        <f t="shared" si="96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96"/>
        <v>0</v>
      </c>
      <c r="I160" s="269">
        <f t="shared" si="96"/>
        <v>0</v>
      </c>
      <c r="J160" s="269">
        <f t="shared" si="96"/>
        <v>0</v>
      </c>
      <c r="K160" s="269">
        <f t="shared" si="96"/>
        <v>0</v>
      </c>
      <c r="L160" s="269">
        <f t="shared" si="96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95"/>
        <v>0</v>
      </c>
      <c r="I161" s="269">
        <f t="shared" si="95"/>
        <v>0</v>
      </c>
      <c r="J161" s="269">
        <f t="shared" si="95"/>
        <v>0</v>
      </c>
      <c r="K161" s="269">
        <f t="shared" si="95"/>
        <v>0</v>
      </c>
      <c r="L161" s="269">
        <f t="shared" si="95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95"/>
        <v>0</v>
      </c>
      <c r="I162" s="269">
        <f t="shared" si="95"/>
        <v>0</v>
      </c>
      <c r="J162" s="269">
        <f t="shared" si="95"/>
        <v>0</v>
      </c>
      <c r="K162" s="269">
        <f t="shared" si="95"/>
        <v>0</v>
      </c>
      <c r="L162" s="269">
        <f t="shared" si="95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97">SUM(G158:G162)</f>
        <v>0</v>
      </c>
      <c r="H164" s="593">
        <f t="shared" ref="H164:I164" si="98">SUM(H158:H162)</f>
        <v>0</v>
      </c>
      <c r="I164" s="593">
        <f t="shared" si="98"/>
        <v>0</v>
      </c>
      <c r="J164" s="593">
        <f t="shared" ref="J164:K164" si="99">SUM(J158:J162)</f>
        <v>0</v>
      </c>
      <c r="K164" s="593">
        <f t="shared" si="99"/>
        <v>0</v>
      </c>
      <c r="L164" s="593">
        <f t="shared" ref="L164" si="100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1">7/12*G164+5/12*H164</f>
        <v>0</v>
      </c>
      <c r="I165" s="616">
        <f t="shared" si="101"/>
        <v>0</v>
      </c>
      <c r="J165" s="616">
        <f t="shared" si="101"/>
        <v>0</v>
      </c>
      <c r="K165" s="616">
        <f t="shared" si="101"/>
        <v>0</v>
      </c>
      <c r="L165" s="616">
        <f t="shared" si="101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2">G86</f>
        <v>2014/15</v>
      </c>
      <c r="H170" s="664" t="str">
        <f t="shared" si="102"/>
        <v>2015/16</v>
      </c>
      <c r="I170" s="664" t="str">
        <f t="shared" si="102"/>
        <v>2016/17</v>
      </c>
      <c r="J170" s="664" t="str">
        <f t="shared" si="102"/>
        <v>2017/18</v>
      </c>
      <c r="K170" s="664" t="str">
        <f t="shared" si="102"/>
        <v>2018/19</v>
      </c>
      <c r="L170" s="664" t="str">
        <f t="shared" ref="L170" si="103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04">G9</f>
        <v>2014</v>
      </c>
      <c r="H171" s="664">
        <f t="shared" si="104"/>
        <v>2015</v>
      </c>
      <c r="I171" s="664">
        <f t="shared" si="104"/>
        <v>2016</v>
      </c>
      <c r="J171" s="664">
        <f t="shared" si="104"/>
        <v>2017</v>
      </c>
      <c r="K171" s="664">
        <f t="shared" si="104"/>
        <v>2018</v>
      </c>
      <c r="L171" s="664">
        <f t="shared" ref="L171" si="105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06">G177</f>
        <v>0</v>
      </c>
      <c r="I177" s="269">
        <f t="shared" si="106"/>
        <v>0</v>
      </c>
      <c r="J177" s="269">
        <f t="shared" si="106"/>
        <v>0</v>
      </c>
      <c r="K177" s="269">
        <f t="shared" si="106"/>
        <v>0</v>
      </c>
      <c r="L177" s="269">
        <f t="shared" si="106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06"/>
        <v>0</v>
      </c>
      <c r="I178" s="269">
        <f t="shared" si="106"/>
        <v>0</v>
      </c>
      <c r="J178" s="269">
        <f t="shared" si="106"/>
        <v>0</v>
      </c>
      <c r="K178" s="269">
        <f t="shared" si="106"/>
        <v>0</v>
      </c>
      <c r="L178" s="269">
        <f t="shared" si="106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06"/>
        <v>0</v>
      </c>
      <c r="I179" s="269">
        <f t="shared" si="106"/>
        <v>0</v>
      </c>
      <c r="J179" s="269">
        <f t="shared" si="106"/>
        <v>0</v>
      </c>
      <c r="K179" s="269">
        <f t="shared" si="106"/>
        <v>0</v>
      </c>
      <c r="L179" s="269">
        <f t="shared" si="106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07">SUM(G177:G179)</f>
        <v>0</v>
      </c>
      <c r="H180" s="594">
        <f t="shared" ref="H180:I180" si="108">SUM(H177:H179)</f>
        <v>0</v>
      </c>
      <c r="I180" s="594">
        <f t="shared" si="108"/>
        <v>0</v>
      </c>
      <c r="J180" s="594">
        <f t="shared" ref="J180:K180" si="109">SUM(J177:J179)</f>
        <v>0</v>
      </c>
      <c r="K180" s="594">
        <f t="shared" si="109"/>
        <v>0</v>
      </c>
      <c r="L180" s="594">
        <f t="shared" ref="L180" si="110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1">G182</f>
        <v>0</v>
      </c>
      <c r="I182" s="269">
        <f t="shared" si="111"/>
        <v>0</v>
      </c>
      <c r="J182" s="269">
        <f t="shared" si="111"/>
        <v>0</v>
      </c>
      <c r="K182" s="269">
        <f t="shared" si="111"/>
        <v>0</v>
      </c>
      <c r="L182" s="269">
        <f t="shared" si="111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1"/>
        <v>0</v>
      </c>
      <c r="I183" s="269">
        <f t="shared" si="111"/>
        <v>0</v>
      </c>
      <c r="J183" s="269">
        <f t="shared" si="111"/>
        <v>0</v>
      </c>
      <c r="K183" s="269">
        <f t="shared" si="111"/>
        <v>0</v>
      </c>
      <c r="L183" s="269">
        <f t="shared" si="111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1"/>
        <v>0</v>
      </c>
      <c r="I184" s="269">
        <f t="shared" si="111"/>
        <v>0</v>
      </c>
      <c r="J184" s="269">
        <f t="shared" si="111"/>
        <v>0</v>
      </c>
      <c r="K184" s="269">
        <f t="shared" si="111"/>
        <v>0</v>
      </c>
      <c r="L184" s="269">
        <f t="shared" si="111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1"/>
        <v>0</v>
      </c>
      <c r="I185" s="269">
        <f t="shared" si="111"/>
        <v>0</v>
      </c>
      <c r="J185" s="269">
        <f t="shared" si="111"/>
        <v>0</v>
      </c>
      <c r="K185" s="269">
        <f t="shared" si="111"/>
        <v>0</v>
      </c>
      <c r="L185" s="269">
        <f t="shared" si="111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1"/>
        <v>0</v>
      </c>
      <c r="I186" s="269">
        <f t="shared" si="111"/>
        <v>0</v>
      </c>
      <c r="J186" s="269">
        <f t="shared" si="111"/>
        <v>0</v>
      </c>
      <c r="K186" s="269">
        <f t="shared" si="111"/>
        <v>0</v>
      </c>
      <c r="L186" s="269">
        <f t="shared" si="111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2">SUM(G182:G186)</f>
        <v>0</v>
      </c>
      <c r="H187" s="594">
        <f t="shared" ref="H187:I187" si="113">SUM(H182:H186)</f>
        <v>0</v>
      </c>
      <c r="I187" s="594">
        <f t="shared" si="113"/>
        <v>0</v>
      </c>
      <c r="J187" s="594">
        <f t="shared" ref="J187:K187" si="114">SUM(J182:J186)</f>
        <v>0</v>
      </c>
      <c r="K187" s="594">
        <f t="shared" si="114"/>
        <v>0</v>
      </c>
      <c r="L187" s="594">
        <f t="shared" ref="L187" si="115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:H189" si="116">G180+G187</f>
        <v>0</v>
      </c>
      <c r="H189" s="593">
        <f t="shared" si="116"/>
        <v>0</v>
      </c>
      <c r="I189" s="593">
        <f t="shared" ref="I189:J189" si="117">I180+I187</f>
        <v>0</v>
      </c>
      <c r="J189" s="593">
        <f t="shared" si="117"/>
        <v>0</v>
      </c>
      <c r="K189" s="593">
        <f t="shared" ref="K189:L189" si="118">K180+K187</f>
        <v>0</v>
      </c>
      <c r="L189" s="593">
        <f t="shared" si="118"/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19">7/12*G189+5/12*H189</f>
        <v>0</v>
      </c>
      <c r="I190" s="353">
        <f t="shared" ref="I190" si="120">7/12*H189+5/12*I189</f>
        <v>0</v>
      </c>
      <c r="J190" s="353">
        <f t="shared" ref="J190:L190" si="121">7/12*I189+5/12*J189</f>
        <v>0</v>
      </c>
      <c r="K190" s="353">
        <f t="shared" si="121"/>
        <v>0</v>
      </c>
      <c r="L190" s="353">
        <f t="shared" si="121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2">G195</f>
        <v>0</v>
      </c>
      <c r="I195" s="269">
        <f t="shared" si="122"/>
        <v>0</v>
      </c>
      <c r="J195" s="269">
        <f t="shared" si="122"/>
        <v>0</v>
      </c>
      <c r="K195" s="269">
        <f t="shared" si="122"/>
        <v>0</v>
      </c>
      <c r="L195" s="269">
        <f t="shared" si="122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2"/>
        <v>0</v>
      </c>
      <c r="I196" s="269">
        <f t="shared" si="122"/>
        <v>0</v>
      </c>
      <c r="J196" s="269">
        <f t="shared" si="122"/>
        <v>0</v>
      </c>
      <c r="K196" s="269">
        <f t="shared" si="122"/>
        <v>0</v>
      </c>
      <c r="L196" s="269">
        <f t="shared" si="122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2"/>
        <v>0</v>
      </c>
      <c r="I197" s="269">
        <f t="shared" si="122"/>
        <v>0</v>
      </c>
      <c r="J197" s="269">
        <f t="shared" si="122"/>
        <v>0</v>
      </c>
      <c r="K197" s="269">
        <f t="shared" si="122"/>
        <v>0</v>
      </c>
      <c r="L197" s="269">
        <f t="shared" si="122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2"/>
        <v>0</v>
      </c>
      <c r="I198" s="269">
        <f t="shared" si="122"/>
        <v>0</v>
      </c>
      <c r="J198" s="269">
        <f t="shared" si="122"/>
        <v>0</v>
      </c>
      <c r="K198" s="269">
        <f t="shared" si="122"/>
        <v>0</v>
      </c>
      <c r="L198" s="269">
        <f t="shared" si="122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23">SUM(G195:G198)</f>
        <v>0</v>
      </c>
      <c r="H200" s="595">
        <f t="shared" ref="H200:I200" si="124">SUM(H195:H198)</f>
        <v>0</v>
      </c>
      <c r="I200" s="595">
        <f t="shared" si="124"/>
        <v>0</v>
      </c>
      <c r="J200" s="595">
        <f t="shared" ref="J200:K200" si="125">SUM(J195:J198)</f>
        <v>0</v>
      </c>
      <c r="K200" s="595">
        <f t="shared" si="125"/>
        <v>0</v>
      </c>
      <c r="L200" s="595">
        <f t="shared" ref="L200" si="126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27">G206</f>
        <v>0</v>
      </c>
      <c r="I206" s="269">
        <f t="shared" si="127"/>
        <v>0</v>
      </c>
      <c r="J206" s="269">
        <f t="shared" si="127"/>
        <v>0</v>
      </c>
      <c r="K206" s="269">
        <f t="shared" si="127"/>
        <v>0</v>
      </c>
      <c r="L206" s="269">
        <f t="shared" si="127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27"/>
        <v>0</v>
      </c>
      <c r="I207" s="269">
        <f t="shared" si="127"/>
        <v>0</v>
      </c>
      <c r="J207" s="269">
        <f t="shared" si="127"/>
        <v>0</v>
      </c>
      <c r="K207" s="269">
        <f t="shared" si="127"/>
        <v>0</v>
      </c>
      <c r="L207" s="269">
        <f t="shared" si="127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si="127"/>
        <v>0</v>
      </c>
      <c r="I208" s="269">
        <f t="shared" si="127"/>
        <v>0</v>
      </c>
      <c r="J208" s="269">
        <f t="shared" si="127"/>
        <v>0</v>
      </c>
      <c r="K208" s="269">
        <f t="shared" si="127"/>
        <v>0</v>
      </c>
      <c r="L208" s="269">
        <f t="shared" si="127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27"/>
        <v>0</v>
      </c>
      <c r="I209" s="269">
        <f t="shared" si="127"/>
        <v>0</v>
      </c>
      <c r="J209" s="269">
        <f t="shared" si="127"/>
        <v>0</v>
      </c>
      <c r="K209" s="269">
        <f t="shared" si="127"/>
        <v>0</v>
      </c>
      <c r="L209" s="269">
        <f t="shared" si="127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27"/>
        <v>0</v>
      </c>
      <c r="I210" s="269">
        <f t="shared" si="127"/>
        <v>0</v>
      </c>
      <c r="J210" s="269">
        <f t="shared" si="127"/>
        <v>0</v>
      </c>
      <c r="K210" s="269">
        <f t="shared" si="127"/>
        <v>0</v>
      </c>
      <c r="L210" s="269">
        <f t="shared" si="127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si="127"/>
        <v>0</v>
      </c>
      <c r="I211" s="269">
        <f t="shared" si="127"/>
        <v>0</v>
      </c>
      <c r="J211" s="269">
        <f t="shared" si="127"/>
        <v>0</v>
      </c>
      <c r="K211" s="269">
        <f t="shared" si="127"/>
        <v>0</v>
      </c>
      <c r="L211" s="269">
        <f t="shared" si="127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27"/>
        <v>0</v>
      </c>
      <c r="I212" s="269">
        <f t="shared" si="127"/>
        <v>0</v>
      </c>
      <c r="J212" s="269">
        <f t="shared" si="127"/>
        <v>0</v>
      </c>
      <c r="K212" s="269">
        <f t="shared" si="127"/>
        <v>0</v>
      </c>
      <c r="L212" s="269">
        <f t="shared" si="127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27"/>
        <v>0</v>
      </c>
      <c r="I213" s="269">
        <f t="shared" si="127"/>
        <v>0</v>
      </c>
      <c r="J213" s="269">
        <f t="shared" si="127"/>
        <v>0</v>
      </c>
      <c r="K213" s="269">
        <f t="shared" si="127"/>
        <v>0</v>
      </c>
      <c r="L213" s="269">
        <f t="shared" si="127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27"/>
        <v>0</v>
      </c>
      <c r="I214" s="269">
        <f t="shared" si="127"/>
        <v>0</v>
      </c>
      <c r="J214" s="269">
        <f t="shared" si="127"/>
        <v>0</v>
      </c>
      <c r="K214" s="269">
        <f t="shared" si="127"/>
        <v>0</v>
      </c>
      <c r="L214" s="269">
        <f t="shared" si="127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27"/>
        <v>0</v>
      </c>
      <c r="I215" s="269">
        <f t="shared" si="127"/>
        <v>0</v>
      </c>
      <c r="J215" s="269">
        <f t="shared" si="127"/>
        <v>0</v>
      </c>
      <c r="K215" s="269">
        <f t="shared" si="127"/>
        <v>0</v>
      </c>
      <c r="L215" s="269">
        <f t="shared" si="127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:H217" si="128">SUM(G206:G215)</f>
        <v>0</v>
      </c>
      <c r="H217" s="595">
        <f t="shared" si="128"/>
        <v>0</v>
      </c>
      <c r="I217" s="595">
        <f t="shared" ref="I217:J217" si="129">SUM(I206:I215)</f>
        <v>0</v>
      </c>
      <c r="J217" s="595">
        <f t="shared" si="129"/>
        <v>0</v>
      </c>
      <c r="K217" s="595">
        <f t="shared" ref="K217:L217" si="130">SUM(K206:K215)</f>
        <v>0</v>
      </c>
      <c r="L217" s="595">
        <f t="shared" si="130"/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31">G223</f>
        <v>0</v>
      </c>
      <c r="I223" s="269">
        <f t="shared" si="131"/>
        <v>0</v>
      </c>
      <c r="J223" s="269">
        <f t="shared" si="131"/>
        <v>0</v>
      </c>
      <c r="K223" s="269">
        <f t="shared" si="131"/>
        <v>0</v>
      </c>
      <c r="L223" s="269">
        <f t="shared" si="13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si="131"/>
        <v>0</v>
      </c>
      <c r="I224" s="269">
        <f t="shared" si="131"/>
        <v>0</v>
      </c>
      <c r="J224" s="269">
        <f t="shared" si="131"/>
        <v>0</v>
      </c>
      <c r="K224" s="269">
        <f t="shared" si="131"/>
        <v>0</v>
      </c>
      <c r="L224" s="269">
        <f t="shared" si="131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31"/>
        <v>0</v>
      </c>
      <c r="I225" s="269">
        <f t="shared" si="131"/>
        <v>0</v>
      </c>
      <c r="J225" s="269">
        <f t="shared" si="131"/>
        <v>0</v>
      </c>
      <c r="K225" s="269">
        <f t="shared" si="131"/>
        <v>0</v>
      </c>
      <c r="L225" s="269">
        <f t="shared" si="131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31"/>
        <v>0</v>
      </c>
      <c r="I226" s="269">
        <f t="shared" si="131"/>
        <v>0</v>
      </c>
      <c r="J226" s="269">
        <f t="shared" si="131"/>
        <v>0</v>
      </c>
      <c r="K226" s="269">
        <f t="shared" si="131"/>
        <v>0</v>
      </c>
      <c r="L226" s="269">
        <f t="shared" si="13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31"/>
        <v>0</v>
      </c>
      <c r="I227" s="269">
        <f t="shared" si="131"/>
        <v>0</v>
      </c>
      <c r="J227" s="269">
        <f t="shared" si="131"/>
        <v>0</v>
      </c>
      <c r="K227" s="269">
        <f t="shared" si="131"/>
        <v>0</v>
      </c>
      <c r="L227" s="269">
        <f t="shared" si="13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31"/>
        <v>0</v>
      </c>
      <c r="I228" s="269">
        <f t="shared" si="131"/>
        <v>0</v>
      </c>
      <c r="J228" s="269">
        <f t="shared" si="131"/>
        <v>0</v>
      </c>
      <c r="K228" s="269">
        <f t="shared" si="131"/>
        <v>0</v>
      </c>
      <c r="L228" s="269">
        <f t="shared" si="13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:H230" si="132">SUM(G223:G228)</f>
        <v>0</v>
      </c>
      <c r="H230" s="595">
        <f t="shared" si="132"/>
        <v>0</v>
      </c>
      <c r="I230" s="595">
        <f t="shared" ref="I230:J230" si="133">SUM(I223:I228)</f>
        <v>0</v>
      </c>
      <c r="J230" s="595">
        <f t="shared" si="133"/>
        <v>0</v>
      </c>
      <c r="K230" s="595">
        <f t="shared" ref="K230:L230" si="134">SUM(K223:K228)</f>
        <v>0</v>
      </c>
      <c r="L230" s="595">
        <f t="shared" si="134"/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:H234" si="135">G200+G217+G230</f>
        <v>0</v>
      </c>
      <c r="H234" s="593">
        <f t="shared" si="135"/>
        <v>0</v>
      </c>
      <c r="I234" s="593">
        <f t="shared" ref="I234:J234" si="136">I200+I217+I230</f>
        <v>0</v>
      </c>
      <c r="J234" s="593">
        <f t="shared" si="136"/>
        <v>0</v>
      </c>
      <c r="K234" s="593">
        <f t="shared" ref="K234:L234" si="137">K200+K217+K230</f>
        <v>0</v>
      </c>
      <c r="L234" s="593">
        <f t="shared" si="137"/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38">G9</f>
        <v>2014</v>
      </c>
      <c r="H243" s="664">
        <f t="shared" si="138"/>
        <v>2015</v>
      </c>
      <c r="I243" s="664">
        <f t="shared" si="138"/>
        <v>2016</v>
      </c>
      <c r="J243" s="664">
        <f t="shared" si="138"/>
        <v>2017</v>
      </c>
      <c r="K243" s="664">
        <f t="shared" si="138"/>
        <v>2018</v>
      </c>
      <c r="L243" s="664">
        <f t="shared" ref="L243" si="139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40">H141</f>
        <v>0</v>
      </c>
      <c r="I249" s="519">
        <f t="shared" ref="I249:J249" si="141">I141</f>
        <v>0</v>
      </c>
      <c r="J249" s="519">
        <f t="shared" si="141"/>
        <v>0</v>
      </c>
      <c r="K249" s="519">
        <f t="shared" ref="K249:L249" si="142">K141</f>
        <v>0</v>
      </c>
      <c r="L249" s="519">
        <f t="shared" si="142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43">H153</f>
        <v>0</v>
      </c>
      <c r="I250" s="601">
        <f t="shared" ref="I250:J250" si="144">I153</f>
        <v>0</v>
      </c>
      <c r="J250" s="601">
        <f t="shared" si="144"/>
        <v>0</v>
      </c>
      <c r="K250" s="601">
        <f t="shared" ref="K250:L250" si="145">K153</f>
        <v>0</v>
      </c>
      <c r="L250" s="601">
        <f t="shared" si="145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46">H165</f>
        <v>0</v>
      </c>
      <c r="I251" s="601">
        <f t="shared" ref="I251:J251" si="147">I165</f>
        <v>0</v>
      </c>
      <c r="J251" s="601">
        <f t="shared" si="147"/>
        <v>0</v>
      </c>
      <c r="K251" s="601">
        <f t="shared" ref="K251:L251" si="148">K165</f>
        <v>0</v>
      </c>
      <c r="L251" s="601">
        <f t="shared" si="148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:H252" si="149">SUM(G249:G251)</f>
        <v>0</v>
      </c>
      <c r="H252" s="523">
        <f t="shared" si="149"/>
        <v>0</v>
      </c>
      <c r="I252" s="523">
        <f t="shared" ref="I252:J252" si="150">SUM(I249:I251)</f>
        <v>0</v>
      </c>
      <c r="J252" s="523">
        <f t="shared" si="150"/>
        <v>0</v>
      </c>
      <c r="K252" s="523">
        <f t="shared" ref="K252:L252" si="151">SUM(K249:K251)</f>
        <v>0</v>
      </c>
      <c r="L252" s="523">
        <f t="shared" si="151"/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52">H190</f>
        <v>0</v>
      </c>
      <c r="I254" s="519">
        <f t="shared" si="152"/>
        <v>0</v>
      </c>
      <c r="J254" s="519">
        <f t="shared" si="152"/>
        <v>0</v>
      </c>
      <c r="K254" s="519">
        <f t="shared" ref="K254:L254" si="153">K190</f>
        <v>0</v>
      </c>
      <c r="L254" s="519">
        <f t="shared" si="153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" si="154">H200</f>
        <v>0</v>
      </c>
      <c r="I255" s="519">
        <f t="shared" ref="I255:J255" si="155">I200</f>
        <v>0</v>
      </c>
      <c r="J255" s="519">
        <f t="shared" si="155"/>
        <v>0</v>
      </c>
      <c r="K255" s="519">
        <f t="shared" ref="K255:L255" si="156">K200</f>
        <v>0</v>
      </c>
      <c r="L255" s="519">
        <f t="shared" si="156"/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" si="157">H217</f>
        <v>0</v>
      </c>
      <c r="I256" s="519">
        <f t="shared" ref="I256:J256" si="158">I217</f>
        <v>0</v>
      </c>
      <c r="J256" s="519">
        <f t="shared" si="158"/>
        <v>0</v>
      </c>
      <c r="K256" s="519">
        <f t="shared" ref="K256:L256" si="159">K217</f>
        <v>0</v>
      </c>
      <c r="L256" s="519">
        <f t="shared" si="159"/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" si="160">H230</f>
        <v>0</v>
      </c>
      <c r="I257" s="519">
        <f t="shared" ref="I257:J257" si="161">I230</f>
        <v>0</v>
      </c>
      <c r="J257" s="519">
        <f t="shared" si="161"/>
        <v>0</v>
      </c>
      <c r="K257" s="519">
        <f t="shared" ref="K257:L257" si="162">K230</f>
        <v>0</v>
      </c>
      <c r="L257" s="519">
        <f t="shared" si="162"/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:H258" si="163">SUM(G254:G257)</f>
        <v>0</v>
      </c>
      <c r="H258" s="523">
        <f t="shared" si="163"/>
        <v>0</v>
      </c>
      <c r="I258" s="523">
        <f t="shared" ref="I258:J258" si="164">SUM(I254:I257)</f>
        <v>0</v>
      </c>
      <c r="J258" s="523">
        <f t="shared" si="164"/>
        <v>0</v>
      </c>
      <c r="K258" s="523">
        <f t="shared" ref="K258:L258" si="165">SUM(K254:K257)</f>
        <v>0</v>
      </c>
      <c r="L258" s="523">
        <f t="shared" si="165"/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:H260" si="166">G252-G258</f>
        <v>0</v>
      </c>
      <c r="H260" s="523">
        <f t="shared" si="166"/>
        <v>0</v>
      </c>
      <c r="I260" s="523">
        <f t="shared" ref="I260:J260" si="167">I252-I258</f>
        <v>0</v>
      </c>
      <c r="J260" s="523">
        <f t="shared" si="167"/>
        <v>0</v>
      </c>
      <c r="K260" s="523">
        <f t="shared" ref="K260:L260" si="168">K252-K258</f>
        <v>0</v>
      </c>
      <c r="L260" s="523">
        <f t="shared" si="168"/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69">G266</f>
        <v>0</v>
      </c>
      <c r="I266" s="409">
        <f t="shared" si="169"/>
        <v>0</v>
      </c>
      <c r="J266" s="409">
        <f t="shared" si="169"/>
        <v>0</v>
      </c>
      <c r="K266" s="409">
        <f t="shared" si="169"/>
        <v>0</v>
      </c>
      <c r="L266" s="409">
        <f t="shared" si="169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69"/>
        <v>0</v>
      </c>
      <c r="I267" s="409">
        <f t="shared" si="169"/>
        <v>0</v>
      </c>
      <c r="J267" s="409">
        <f t="shared" si="169"/>
        <v>0</v>
      </c>
      <c r="K267" s="409">
        <f t="shared" si="169"/>
        <v>0</v>
      </c>
      <c r="L267" s="409">
        <f t="shared" si="169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70">G266-G267</f>
        <v>0</v>
      </c>
      <c r="H269" s="523">
        <f t="shared" si="170"/>
        <v>0</v>
      </c>
      <c r="I269" s="523">
        <f t="shared" si="170"/>
        <v>0</v>
      </c>
      <c r="J269" s="523">
        <f t="shared" si="170"/>
        <v>0</v>
      </c>
      <c r="K269" s="523">
        <f t="shared" si="170"/>
        <v>0</v>
      </c>
      <c r="L269" s="523">
        <f t="shared" ref="L269" si="171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72">G260+G269</f>
        <v>0</v>
      </c>
      <c r="H273" s="523">
        <f t="shared" si="172"/>
        <v>0</v>
      </c>
      <c r="I273" s="523">
        <f t="shared" si="172"/>
        <v>0</v>
      </c>
      <c r="J273" s="523">
        <f t="shared" si="172"/>
        <v>0</v>
      </c>
      <c r="K273" s="523">
        <f t="shared" si="172"/>
        <v>0</v>
      </c>
      <c r="L273" s="523">
        <f t="shared" ref="L273" si="173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74">G273/(G252+G266)</f>
        <v>#DIV/0!</v>
      </c>
      <c r="H274" s="662" t="e">
        <f t="shared" si="174"/>
        <v>#DIV/0!</v>
      </c>
      <c r="I274" s="662" t="e">
        <f t="shared" si="174"/>
        <v>#DIV/0!</v>
      </c>
      <c r="J274" s="662" t="e">
        <f t="shared" si="174"/>
        <v>#DIV/0!</v>
      </c>
      <c r="K274" s="662" t="e">
        <f t="shared" si="174"/>
        <v>#DIV/0!</v>
      </c>
      <c r="L274" s="662" t="e">
        <f t="shared" ref="L274" si="175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211:E211"/>
    <mergeCell ref="D212:E212"/>
    <mergeCell ref="D213:E213"/>
    <mergeCell ref="D214:E214"/>
    <mergeCell ref="D215:E215"/>
    <mergeCell ref="D210:E210"/>
    <mergeCell ref="D195:E195"/>
    <mergeCell ref="D196:E196"/>
    <mergeCell ref="D197:E197"/>
    <mergeCell ref="D162:E162"/>
    <mergeCell ref="D182:E182"/>
    <mergeCell ref="D183:E183"/>
    <mergeCell ref="D184:E184"/>
    <mergeCell ref="D185:E185"/>
    <mergeCell ref="D186:E186"/>
    <mergeCell ref="D198:E198"/>
    <mergeCell ref="D206:E206"/>
    <mergeCell ref="D207:E207"/>
    <mergeCell ref="D208:E208"/>
    <mergeCell ref="D209:E209"/>
    <mergeCell ref="D161:E161"/>
    <mergeCell ref="D127:E127"/>
    <mergeCell ref="D128:E128"/>
    <mergeCell ref="D131:E131"/>
    <mergeCell ref="D132:E132"/>
    <mergeCell ref="D133:E133"/>
    <mergeCell ref="D134:E134"/>
    <mergeCell ref="D135:E135"/>
    <mergeCell ref="D146:E146"/>
    <mergeCell ref="D149:E149"/>
    <mergeCell ref="D150:E150"/>
    <mergeCell ref="D158:E158"/>
    <mergeCell ref="D126:E126"/>
    <mergeCell ref="D118:E118"/>
    <mergeCell ref="D119:E119"/>
    <mergeCell ref="D120:E120"/>
    <mergeCell ref="D124:E124"/>
    <mergeCell ref="D125:E125"/>
  </mergeCells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:H52" si="30">SUM(G47:G48)</f>
        <v>0</v>
      </c>
      <c r="H52" s="517">
        <f t="shared" si="30"/>
        <v>0</v>
      </c>
      <c r="I52" s="517">
        <f t="shared" ref="I52:J52" si="31">SUM(I47:I48)</f>
        <v>0</v>
      </c>
      <c r="J52" s="517">
        <f t="shared" si="31"/>
        <v>0</v>
      </c>
      <c r="K52" s="517">
        <f t="shared" ref="K52:L52" si="32">SUM(K47:K48)</f>
        <v>0</v>
      </c>
      <c r="L52" s="517">
        <f t="shared" si="32"/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3">G55</f>
        <v>0</v>
      </c>
      <c r="I55" s="316">
        <f t="shared" si="33"/>
        <v>0</v>
      </c>
      <c r="J55" s="316">
        <f t="shared" si="33"/>
        <v>0</v>
      </c>
      <c r="K55" s="316">
        <f t="shared" si="33"/>
        <v>0</v>
      </c>
      <c r="L55" s="316">
        <f t="shared" si="33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3"/>
        <v>0</v>
      </c>
      <c r="I56" s="316">
        <f t="shared" si="33"/>
        <v>0</v>
      </c>
      <c r="J56" s="316">
        <f t="shared" si="33"/>
        <v>0</v>
      </c>
      <c r="K56" s="316">
        <f t="shared" si="33"/>
        <v>0</v>
      </c>
      <c r="L56" s="316">
        <f t="shared" si="33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4">G55+G56</f>
        <v>0</v>
      </c>
      <c r="H57" s="516">
        <f t="shared" si="34"/>
        <v>0</v>
      </c>
      <c r="I57" s="516">
        <f t="shared" si="34"/>
        <v>0</v>
      </c>
      <c r="J57" s="516">
        <f t="shared" si="34"/>
        <v>0</v>
      </c>
      <c r="K57" s="516">
        <f t="shared" si="34"/>
        <v>0</v>
      </c>
      <c r="L57" s="516">
        <f t="shared" si="34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5">G58</f>
        <v>0</v>
      </c>
      <c r="I58" s="316">
        <f t="shared" si="35"/>
        <v>0</v>
      </c>
      <c r="J58" s="316">
        <f t="shared" si="35"/>
        <v>0</v>
      </c>
      <c r="K58" s="316">
        <f t="shared" si="35"/>
        <v>0</v>
      </c>
      <c r="L58" s="316">
        <f t="shared" si="35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5"/>
        <v>0</v>
      </c>
      <c r="I59" s="316">
        <f t="shared" si="35"/>
        <v>0</v>
      </c>
      <c r="J59" s="316">
        <f t="shared" si="35"/>
        <v>0</v>
      </c>
      <c r="K59" s="316">
        <f t="shared" si="35"/>
        <v>0</v>
      </c>
      <c r="L59" s="316">
        <f t="shared" si="35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6">($E$27*G58)+($E$28*G59)</f>
        <v>0</v>
      </c>
      <c r="H60" s="596">
        <f t="shared" si="36"/>
        <v>0</v>
      </c>
      <c r="I60" s="596">
        <f t="shared" si="36"/>
        <v>0</v>
      </c>
      <c r="J60" s="596">
        <f t="shared" si="36"/>
        <v>0</v>
      </c>
      <c r="K60" s="596">
        <f t="shared" si="36"/>
        <v>0</v>
      </c>
      <c r="L60" s="596">
        <f t="shared" ref="L60" si="37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8">ROUND(IF(G64&lt;(G57*0.8),G64,(0.8*G57)),0)</f>
        <v>0</v>
      </c>
      <c r="H61" s="517">
        <f t="shared" si="38"/>
        <v>0</v>
      </c>
      <c r="I61" s="517">
        <f>ROUND(IF(I64&lt;(I57*0.8),I64,(0.8*I57)),0)</f>
        <v>0</v>
      </c>
      <c r="J61" s="517">
        <f t="shared" si="38"/>
        <v>0</v>
      </c>
      <c r="K61" s="517">
        <f t="shared" si="38"/>
        <v>0</v>
      </c>
      <c r="L61" s="517">
        <f t="shared" ref="L61" si="39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0">+G62</f>
        <v>#REF!</v>
      </c>
      <c r="I62" s="315" t="e">
        <f t="shared" si="40"/>
        <v>#REF!</v>
      </c>
      <c r="J62" s="315" t="e">
        <f t="shared" si="40"/>
        <v>#REF!</v>
      </c>
      <c r="K62" s="315" t="e">
        <f t="shared" si="40"/>
        <v>#REF!</v>
      </c>
      <c r="L62" s="315" t="e">
        <f t="shared" si="40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:H63" si="41">SUM(G58:G59)</f>
        <v>0</v>
      </c>
      <c r="H63" s="517">
        <f t="shared" si="41"/>
        <v>0</v>
      </c>
      <c r="I63" s="517">
        <f t="shared" ref="I63:J63" si="42">SUM(I58:I59)</f>
        <v>0</v>
      </c>
      <c r="J63" s="517">
        <f t="shared" si="42"/>
        <v>0</v>
      </c>
      <c r="K63" s="517">
        <f t="shared" ref="K63:L63" si="43">SUM(K58:K59)</f>
        <v>0</v>
      </c>
      <c r="L63" s="517">
        <f t="shared" si="43"/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4">G9</f>
        <v>2014</v>
      </c>
      <c r="H67" s="668">
        <f t="shared" si="44"/>
        <v>2015</v>
      </c>
      <c r="I67" s="668">
        <f t="shared" si="44"/>
        <v>2016</v>
      </c>
      <c r="J67" s="668">
        <f t="shared" si="44"/>
        <v>2017</v>
      </c>
      <c r="K67" s="668">
        <f t="shared" si="44"/>
        <v>2018</v>
      </c>
      <c r="L67" s="668">
        <f t="shared" ref="L67" si="45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6">SUM(G71:G72)</f>
        <v>0</v>
      </c>
      <c r="H70" s="517">
        <f t="shared" si="46"/>
        <v>0</v>
      </c>
      <c r="I70" s="517">
        <f t="shared" si="46"/>
        <v>0</v>
      </c>
      <c r="J70" s="517">
        <f t="shared" si="46"/>
        <v>0</v>
      </c>
      <c r="K70" s="517">
        <f t="shared" si="46"/>
        <v>0</v>
      </c>
      <c r="L70" s="517">
        <f t="shared" ref="L70" si="47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48">LOOKUP(G69,groepenleerlingennu,vloeroppervlaknu)</f>
        <v>375</v>
      </c>
      <c r="H74" s="587">
        <f t="shared" si="48"/>
        <v>375</v>
      </c>
      <c r="I74" s="587">
        <f t="shared" si="48"/>
        <v>375</v>
      </c>
      <c r="J74" s="587">
        <f t="shared" si="48"/>
        <v>375</v>
      </c>
      <c r="K74" s="587">
        <f t="shared" si="48"/>
        <v>375</v>
      </c>
      <c r="L74" s="587">
        <f t="shared" ref="L74" si="49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0">SUM(G76:G77)</f>
        <v>0</v>
      </c>
      <c r="H75" s="517">
        <f t="shared" ref="H75:I75" si="51">SUM(H76:H77)</f>
        <v>0</v>
      </c>
      <c r="I75" s="517">
        <f t="shared" si="51"/>
        <v>0</v>
      </c>
      <c r="J75" s="517">
        <f t="shared" ref="J75:K75" si="52">SUM(J76:J77)</f>
        <v>0</v>
      </c>
      <c r="K75" s="517">
        <f t="shared" si="52"/>
        <v>0</v>
      </c>
      <c r="L75" s="517">
        <f t="shared" ref="L75" si="53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4">LOOKUP(G71,groepenleerlingennu,vloeroppervlaknu)</f>
        <v>0</v>
      </c>
      <c r="H76" s="598">
        <f t="shared" si="54"/>
        <v>0</v>
      </c>
      <c r="I76" s="598">
        <f t="shared" ref="I76:J76" si="55">LOOKUP(I71,groepenleerlingennu,vloeroppervlaknu)</f>
        <v>0</v>
      </c>
      <c r="J76" s="598">
        <f t="shared" si="55"/>
        <v>0</v>
      </c>
      <c r="K76" s="598">
        <f t="shared" ref="K76:L76" si="56">LOOKUP(K71,groepenleerlingennu,vloeroppervlaknu)</f>
        <v>0</v>
      </c>
      <c r="L76" s="598">
        <f t="shared" si="56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4"/>
        <v>0</v>
      </c>
      <c r="H77" s="598">
        <f t="shared" si="54"/>
        <v>0</v>
      </c>
      <c r="I77" s="598">
        <f t="shared" ref="I77:J77" si="57">LOOKUP(I72,groepenleerlingennu,vloeroppervlaknu)</f>
        <v>0</v>
      </c>
      <c r="J77" s="598">
        <f t="shared" si="57"/>
        <v>0</v>
      </c>
      <c r="K77" s="598">
        <f t="shared" ref="K77:L77" si="58">LOOKUP(K72,groepenleerlingennu,vloeroppervlaknu)</f>
        <v>0</v>
      </c>
      <c r="L77" s="598">
        <f t="shared" si="58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59">IF(G71=0,0,1)+IF(G72=0,0,1)</f>
        <v>0</v>
      </c>
      <c r="H79" s="110">
        <f t="shared" si="59"/>
        <v>0</v>
      </c>
      <c r="I79" s="110">
        <f t="shared" si="59"/>
        <v>0</v>
      </c>
      <c r="J79" s="110">
        <f t="shared" si="59"/>
        <v>0</v>
      </c>
      <c r="K79" s="110">
        <f t="shared" si="59"/>
        <v>0</v>
      </c>
      <c r="L79" s="110">
        <f t="shared" ref="L79" si="60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1">G8</f>
        <v>2014/15</v>
      </c>
      <c r="H86" s="664" t="str">
        <f t="shared" si="61"/>
        <v>2015/16</v>
      </c>
      <c r="I86" s="664" t="str">
        <f t="shared" si="61"/>
        <v>2016/17</v>
      </c>
      <c r="J86" s="664" t="str">
        <f t="shared" si="61"/>
        <v>2017/18</v>
      </c>
      <c r="K86" s="664" t="str">
        <f t="shared" si="61"/>
        <v>2018/19</v>
      </c>
      <c r="L86" s="664" t="str">
        <f t="shared" ref="L86" si="62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3">IF(G46=0,0,ROUND(0.75*(SUM(G99:G100)-G97),2))</f>
        <v>0</v>
      </c>
      <c r="H98" s="519">
        <f t="shared" si="63"/>
        <v>0</v>
      </c>
      <c r="I98" s="519">
        <f t="shared" si="63"/>
        <v>0</v>
      </c>
      <c r="J98" s="519">
        <f t="shared" si="63"/>
        <v>0</v>
      </c>
      <c r="K98" s="519">
        <f t="shared" si="63"/>
        <v>0</v>
      </c>
      <c r="L98" s="519">
        <f t="shared" ref="L98" si="64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5">SUM(G104:G108)</f>
        <v>0</v>
      </c>
      <c r="H109" s="588">
        <f t="shared" si="65"/>
        <v>0</v>
      </c>
      <c r="I109" s="588">
        <f t="shared" si="65"/>
        <v>0</v>
      </c>
      <c r="J109" s="588">
        <f t="shared" si="65"/>
        <v>0</v>
      </c>
      <c r="K109" s="588">
        <f t="shared" si="65"/>
        <v>0</v>
      </c>
      <c r="L109" s="588">
        <f t="shared" ref="L109" si="66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:H114" si="67">G111+G112+G113</f>
        <v>0</v>
      </c>
      <c r="H114" s="589">
        <f t="shared" si="67"/>
        <v>0</v>
      </c>
      <c r="I114" s="589">
        <f t="shared" ref="I114:J114" si="68">I111+I112+I113</f>
        <v>0</v>
      </c>
      <c r="J114" s="589">
        <f t="shared" si="68"/>
        <v>0</v>
      </c>
      <c r="K114" s="589">
        <f t="shared" ref="K114:L114" si="69">K111+K112+K113</f>
        <v>0</v>
      </c>
      <c r="L114" s="589">
        <f t="shared" si="69"/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0">G118</f>
        <v>0</v>
      </c>
      <c r="I118" s="269">
        <f t="shared" si="70"/>
        <v>0</v>
      </c>
      <c r="J118" s="269">
        <f t="shared" si="70"/>
        <v>0</v>
      </c>
      <c r="K118" s="269">
        <f t="shared" si="70"/>
        <v>0</v>
      </c>
      <c r="L118" s="269">
        <f t="shared" si="70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0"/>
        <v>0</v>
      </c>
      <c r="I119" s="269">
        <f t="shared" si="70"/>
        <v>0</v>
      </c>
      <c r="J119" s="269">
        <f t="shared" si="70"/>
        <v>0</v>
      </c>
      <c r="K119" s="269">
        <f t="shared" si="70"/>
        <v>0</v>
      </c>
      <c r="L119" s="269">
        <f t="shared" si="70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0"/>
        <v>0</v>
      </c>
      <c r="I120" s="269">
        <f t="shared" si="70"/>
        <v>0</v>
      </c>
      <c r="J120" s="269">
        <f t="shared" si="70"/>
        <v>0</v>
      </c>
      <c r="K120" s="269">
        <f t="shared" si="70"/>
        <v>0</v>
      </c>
      <c r="L120" s="269">
        <f t="shared" si="70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1">SUM(G116:G120)</f>
        <v>0</v>
      </c>
      <c r="H121" s="590">
        <f t="shared" si="71"/>
        <v>0</v>
      </c>
      <c r="I121" s="590">
        <f t="shared" ref="I121:J121" si="72">SUM(I116:I120)</f>
        <v>0</v>
      </c>
      <c r="J121" s="590">
        <f t="shared" si="72"/>
        <v>0</v>
      </c>
      <c r="K121" s="590">
        <f t="shared" ref="K121:L121" si="73">SUM(K116:K120)</f>
        <v>0</v>
      </c>
      <c r="L121" s="590">
        <f t="shared" si="73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4">G124</f>
        <v>0</v>
      </c>
      <c r="I124" s="269">
        <f t="shared" si="74"/>
        <v>0</v>
      </c>
      <c r="J124" s="269">
        <f t="shared" si="74"/>
        <v>0</v>
      </c>
      <c r="K124" s="269">
        <f t="shared" si="74"/>
        <v>0</v>
      </c>
      <c r="L124" s="269">
        <f t="shared" si="74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4"/>
        <v>0</v>
      </c>
      <c r="I125" s="269">
        <f t="shared" si="74"/>
        <v>0</v>
      </c>
      <c r="J125" s="269">
        <f t="shared" si="74"/>
        <v>0</v>
      </c>
      <c r="K125" s="269">
        <f t="shared" si="74"/>
        <v>0</v>
      </c>
      <c r="L125" s="269">
        <f t="shared" si="74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4"/>
        <v>0</v>
      </c>
      <c r="I126" s="269">
        <f t="shared" si="74"/>
        <v>0</v>
      </c>
      <c r="J126" s="269">
        <f t="shared" si="74"/>
        <v>0</v>
      </c>
      <c r="K126" s="269">
        <f t="shared" si="74"/>
        <v>0</v>
      </c>
      <c r="L126" s="269">
        <f t="shared" si="74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4"/>
        <v>0</v>
      </c>
      <c r="I127" s="269">
        <f t="shared" si="74"/>
        <v>0</v>
      </c>
      <c r="J127" s="269">
        <f t="shared" si="74"/>
        <v>0</v>
      </c>
      <c r="K127" s="269">
        <f t="shared" si="74"/>
        <v>0</v>
      </c>
      <c r="L127" s="269">
        <f t="shared" si="74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4"/>
        <v>0</v>
      </c>
      <c r="I128" s="269">
        <f t="shared" si="74"/>
        <v>0</v>
      </c>
      <c r="J128" s="269">
        <f t="shared" si="74"/>
        <v>0</v>
      </c>
      <c r="K128" s="269">
        <f t="shared" si="74"/>
        <v>0</v>
      </c>
      <c r="L128" s="269">
        <f t="shared" si="74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:H129" si="75">SUM(G124:G128)</f>
        <v>0</v>
      </c>
      <c r="H129" s="591">
        <f t="shared" si="75"/>
        <v>0</v>
      </c>
      <c r="I129" s="591">
        <f t="shared" ref="I129:J129" si="76">SUM(I124:I128)</f>
        <v>0</v>
      </c>
      <c r="J129" s="591">
        <f t="shared" si="76"/>
        <v>0</v>
      </c>
      <c r="K129" s="591">
        <f t="shared" ref="K129:L129" si="77">SUM(K124:K128)</f>
        <v>0</v>
      </c>
      <c r="L129" s="591">
        <f t="shared" si="77"/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78">G131</f>
        <v>0</v>
      </c>
      <c r="I131" s="269">
        <f t="shared" si="78"/>
        <v>0</v>
      </c>
      <c r="J131" s="269">
        <f t="shared" si="78"/>
        <v>0</v>
      </c>
      <c r="K131" s="269">
        <f t="shared" si="78"/>
        <v>0</v>
      </c>
      <c r="L131" s="269">
        <f t="shared" si="78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78"/>
        <v>0</v>
      </c>
      <c r="I132" s="269">
        <f t="shared" si="78"/>
        <v>0</v>
      </c>
      <c r="J132" s="269">
        <f t="shared" si="78"/>
        <v>0</v>
      </c>
      <c r="K132" s="269">
        <f t="shared" si="78"/>
        <v>0</v>
      </c>
      <c r="L132" s="269">
        <f t="shared" si="78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78"/>
        <v>0</v>
      </c>
      <c r="I133" s="269">
        <f t="shared" si="78"/>
        <v>0</v>
      </c>
      <c r="J133" s="269">
        <f t="shared" si="78"/>
        <v>0</v>
      </c>
      <c r="K133" s="269">
        <f t="shared" si="78"/>
        <v>0</v>
      </c>
      <c r="L133" s="269">
        <f t="shared" si="78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78"/>
        <v>0</v>
      </c>
      <c r="I134" s="269">
        <f t="shared" si="78"/>
        <v>0</v>
      </c>
      <c r="J134" s="269">
        <f t="shared" si="78"/>
        <v>0</v>
      </c>
      <c r="K134" s="269">
        <f t="shared" si="78"/>
        <v>0</v>
      </c>
      <c r="L134" s="269">
        <f t="shared" si="78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78"/>
        <v>0</v>
      </c>
      <c r="I135" s="269">
        <f t="shared" si="78"/>
        <v>0</v>
      </c>
      <c r="J135" s="269">
        <f t="shared" si="78"/>
        <v>0</v>
      </c>
      <c r="K135" s="269">
        <f t="shared" si="78"/>
        <v>0</v>
      </c>
      <c r="L135" s="269">
        <f t="shared" si="78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:H136" si="79">SUM(G131:G135)</f>
        <v>0</v>
      </c>
      <c r="H136" s="591">
        <f t="shared" si="79"/>
        <v>0</v>
      </c>
      <c r="I136" s="591">
        <f t="shared" ref="I136:J136" si="80">SUM(I131:I135)</f>
        <v>0</v>
      </c>
      <c r="J136" s="591">
        <f t="shared" si="80"/>
        <v>0</v>
      </c>
      <c r="K136" s="591">
        <f t="shared" ref="K136:L136" si="81">SUM(K131:K135)</f>
        <v>0</v>
      </c>
      <c r="L136" s="591">
        <f t="shared" si="81"/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:H138" si="82">G129-G136</f>
        <v>0</v>
      </c>
      <c r="H138" s="588">
        <f t="shared" si="82"/>
        <v>0</v>
      </c>
      <c r="I138" s="588">
        <f t="shared" ref="I138:J138" si="83">I129-I136</f>
        <v>0</v>
      </c>
      <c r="J138" s="588">
        <f t="shared" si="83"/>
        <v>0</v>
      </c>
      <c r="K138" s="588">
        <f t="shared" ref="K138:L138" si="84">K129-K136</f>
        <v>0</v>
      </c>
      <c r="L138" s="588">
        <f t="shared" si="84"/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85">G102+G109+G114+G121-G138</f>
        <v>0</v>
      </c>
      <c r="H140" s="592">
        <f t="shared" si="85"/>
        <v>0</v>
      </c>
      <c r="I140" s="592">
        <f t="shared" si="85"/>
        <v>0</v>
      </c>
      <c r="J140" s="592">
        <f t="shared" si="85"/>
        <v>0</v>
      </c>
      <c r="K140" s="592">
        <f t="shared" si="85"/>
        <v>0</v>
      </c>
      <c r="L140" s="592">
        <f t="shared" ref="L140" si="86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87">7/12*(G140-G114)+5/12*(H140-H114)+H114</f>
        <v>0</v>
      </c>
      <c r="I141" s="616">
        <f t="shared" si="87"/>
        <v>0</v>
      </c>
      <c r="J141" s="616">
        <f t="shared" si="87"/>
        <v>0</v>
      </c>
      <c r="K141" s="616">
        <f t="shared" si="87"/>
        <v>0</v>
      </c>
      <c r="L141" s="616">
        <f t="shared" si="87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88">G146</f>
        <v>0</v>
      </c>
      <c r="I146" s="269">
        <f t="shared" si="88"/>
        <v>0</v>
      </c>
      <c r="J146" s="269">
        <f t="shared" si="88"/>
        <v>0</v>
      </c>
      <c r="K146" s="269">
        <f t="shared" si="88"/>
        <v>0</v>
      </c>
      <c r="L146" s="269">
        <f t="shared" si="88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89">G147</f>
        <v>0</v>
      </c>
      <c r="I147" s="269">
        <f t="shared" si="89"/>
        <v>0</v>
      </c>
      <c r="J147" s="269">
        <f t="shared" si="89"/>
        <v>0</v>
      </c>
      <c r="K147" s="269">
        <f t="shared" si="89"/>
        <v>0</v>
      </c>
      <c r="L147" s="269">
        <f t="shared" si="89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89"/>
        <v>0</v>
      </c>
      <c r="I148" s="269">
        <f t="shared" si="89"/>
        <v>0</v>
      </c>
      <c r="J148" s="269">
        <f t="shared" si="89"/>
        <v>0</v>
      </c>
      <c r="K148" s="269">
        <f t="shared" si="89"/>
        <v>0</v>
      </c>
      <c r="L148" s="269">
        <f t="shared" si="89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88"/>
        <v>0</v>
      </c>
      <c r="I149" s="269">
        <f t="shared" si="88"/>
        <v>0</v>
      </c>
      <c r="J149" s="269">
        <f t="shared" si="88"/>
        <v>0</v>
      </c>
      <c r="K149" s="269">
        <f t="shared" si="88"/>
        <v>0</v>
      </c>
      <c r="L149" s="269">
        <f t="shared" si="88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88"/>
        <v>0</v>
      </c>
      <c r="I150" s="269">
        <f t="shared" si="88"/>
        <v>0</v>
      </c>
      <c r="J150" s="269">
        <f t="shared" si="88"/>
        <v>0</v>
      </c>
      <c r="K150" s="269">
        <f t="shared" si="88"/>
        <v>0</v>
      </c>
      <c r="L150" s="269">
        <f t="shared" si="88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0">SUM(G146:G150)</f>
        <v>0</v>
      </c>
      <c r="H152" s="593">
        <f t="shared" ref="H152:I152" si="91">SUM(H146:H150)</f>
        <v>0</v>
      </c>
      <c r="I152" s="593">
        <f t="shared" si="91"/>
        <v>0</v>
      </c>
      <c r="J152" s="593">
        <f t="shared" ref="J152:K152" si="92">SUM(J146:J150)</f>
        <v>0</v>
      </c>
      <c r="K152" s="593">
        <f t="shared" si="92"/>
        <v>0</v>
      </c>
      <c r="L152" s="593">
        <f t="shared" ref="L152" si="93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94">7/12*G152+5/12*H152</f>
        <v>0</v>
      </c>
      <c r="I153" s="616">
        <f t="shared" si="94"/>
        <v>0</v>
      </c>
      <c r="J153" s="616">
        <f t="shared" si="94"/>
        <v>0</v>
      </c>
      <c r="K153" s="616">
        <f t="shared" si="94"/>
        <v>0</v>
      </c>
      <c r="L153" s="616">
        <f t="shared" si="94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95">G158</f>
        <v>0</v>
      </c>
      <c r="I158" s="269">
        <f t="shared" si="95"/>
        <v>0</v>
      </c>
      <c r="J158" s="269">
        <f t="shared" si="95"/>
        <v>0</v>
      </c>
      <c r="K158" s="269">
        <f t="shared" si="95"/>
        <v>0</v>
      </c>
      <c r="L158" s="269">
        <f t="shared" si="95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96">G159</f>
        <v>0</v>
      </c>
      <c r="I159" s="269">
        <f t="shared" si="96"/>
        <v>0</v>
      </c>
      <c r="J159" s="269">
        <f t="shared" si="96"/>
        <v>0</v>
      </c>
      <c r="K159" s="269">
        <f t="shared" si="96"/>
        <v>0</v>
      </c>
      <c r="L159" s="269">
        <f t="shared" si="96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96"/>
        <v>0</v>
      </c>
      <c r="I160" s="269">
        <f t="shared" si="96"/>
        <v>0</v>
      </c>
      <c r="J160" s="269">
        <f t="shared" si="96"/>
        <v>0</v>
      </c>
      <c r="K160" s="269">
        <f t="shared" si="96"/>
        <v>0</v>
      </c>
      <c r="L160" s="269">
        <f t="shared" si="96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95"/>
        <v>0</v>
      </c>
      <c r="I161" s="269">
        <f t="shared" si="95"/>
        <v>0</v>
      </c>
      <c r="J161" s="269">
        <f t="shared" si="95"/>
        <v>0</v>
      </c>
      <c r="K161" s="269">
        <f t="shared" si="95"/>
        <v>0</v>
      </c>
      <c r="L161" s="269">
        <f t="shared" si="95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95"/>
        <v>0</v>
      </c>
      <c r="I162" s="269">
        <f t="shared" si="95"/>
        <v>0</v>
      </c>
      <c r="J162" s="269">
        <f t="shared" si="95"/>
        <v>0</v>
      </c>
      <c r="K162" s="269">
        <f t="shared" si="95"/>
        <v>0</v>
      </c>
      <c r="L162" s="269">
        <f t="shared" si="95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97">SUM(G158:G162)</f>
        <v>0</v>
      </c>
      <c r="H164" s="593">
        <f t="shared" ref="H164:I164" si="98">SUM(H158:H162)</f>
        <v>0</v>
      </c>
      <c r="I164" s="593">
        <f t="shared" si="98"/>
        <v>0</v>
      </c>
      <c r="J164" s="593">
        <f t="shared" ref="J164:K164" si="99">SUM(J158:J162)</f>
        <v>0</v>
      </c>
      <c r="K164" s="593">
        <f t="shared" si="99"/>
        <v>0</v>
      </c>
      <c r="L164" s="593">
        <f t="shared" ref="L164" si="100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1">7/12*G164+5/12*H164</f>
        <v>0</v>
      </c>
      <c r="I165" s="616">
        <f t="shared" si="101"/>
        <v>0</v>
      </c>
      <c r="J165" s="616">
        <f t="shared" si="101"/>
        <v>0</v>
      </c>
      <c r="K165" s="616">
        <f t="shared" si="101"/>
        <v>0</v>
      </c>
      <c r="L165" s="616">
        <f t="shared" si="101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2">G86</f>
        <v>2014/15</v>
      </c>
      <c r="H170" s="664" t="str">
        <f t="shared" si="102"/>
        <v>2015/16</v>
      </c>
      <c r="I170" s="664" t="str">
        <f t="shared" si="102"/>
        <v>2016/17</v>
      </c>
      <c r="J170" s="664" t="str">
        <f t="shared" si="102"/>
        <v>2017/18</v>
      </c>
      <c r="K170" s="664" t="str">
        <f t="shared" si="102"/>
        <v>2018/19</v>
      </c>
      <c r="L170" s="664" t="str">
        <f t="shared" ref="L170" si="103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04">G9</f>
        <v>2014</v>
      </c>
      <c r="H171" s="664">
        <f t="shared" si="104"/>
        <v>2015</v>
      </c>
      <c r="I171" s="664">
        <f t="shared" si="104"/>
        <v>2016</v>
      </c>
      <c r="J171" s="664">
        <f t="shared" si="104"/>
        <v>2017</v>
      </c>
      <c r="K171" s="664">
        <f t="shared" si="104"/>
        <v>2018</v>
      </c>
      <c r="L171" s="664">
        <f t="shared" ref="L171" si="105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06">G177</f>
        <v>0</v>
      </c>
      <c r="I177" s="269">
        <f t="shared" si="106"/>
        <v>0</v>
      </c>
      <c r="J177" s="269">
        <f t="shared" si="106"/>
        <v>0</v>
      </c>
      <c r="K177" s="269">
        <f t="shared" si="106"/>
        <v>0</v>
      </c>
      <c r="L177" s="269">
        <f t="shared" si="106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06"/>
        <v>0</v>
      </c>
      <c r="I178" s="269">
        <f t="shared" si="106"/>
        <v>0</v>
      </c>
      <c r="J178" s="269">
        <f t="shared" si="106"/>
        <v>0</v>
      </c>
      <c r="K178" s="269">
        <f t="shared" si="106"/>
        <v>0</v>
      </c>
      <c r="L178" s="269">
        <f t="shared" si="106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06"/>
        <v>0</v>
      </c>
      <c r="I179" s="269">
        <f t="shared" si="106"/>
        <v>0</v>
      </c>
      <c r="J179" s="269">
        <f t="shared" si="106"/>
        <v>0</v>
      </c>
      <c r="K179" s="269">
        <f t="shared" si="106"/>
        <v>0</v>
      </c>
      <c r="L179" s="269">
        <f t="shared" si="106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07">SUM(G177:G179)</f>
        <v>0</v>
      </c>
      <c r="H180" s="594">
        <f t="shared" ref="H180:I180" si="108">SUM(H177:H179)</f>
        <v>0</v>
      </c>
      <c r="I180" s="594">
        <f t="shared" si="108"/>
        <v>0</v>
      </c>
      <c r="J180" s="594">
        <f t="shared" ref="J180:K180" si="109">SUM(J177:J179)</f>
        <v>0</v>
      </c>
      <c r="K180" s="594">
        <f t="shared" si="109"/>
        <v>0</v>
      </c>
      <c r="L180" s="594">
        <f t="shared" ref="L180" si="110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1">G182</f>
        <v>0</v>
      </c>
      <c r="I182" s="269">
        <f t="shared" si="111"/>
        <v>0</v>
      </c>
      <c r="J182" s="269">
        <f t="shared" si="111"/>
        <v>0</v>
      </c>
      <c r="K182" s="269">
        <f t="shared" si="111"/>
        <v>0</v>
      </c>
      <c r="L182" s="269">
        <f t="shared" si="111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1"/>
        <v>0</v>
      </c>
      <c r="I183" s="269">
        <f t="shared" si="111"/>
        <v>0</v>
      </c>
      <c r="J183" s="269">
        <f t="shared" si="111"/>
        <v>0</v>
      </c>
      <c r="K183" s="269">
        <f t="shared" si="111"/>
        <v>0</v>
      </c>
      <c r="L183" s="269">
        <f t="shared" si="111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1"/>
        <v>0</v>
      </c>
      <c r="I184" s="269">
        <f t="shared" si="111"/>
        <v>0</v>
      </c>
      <c r="J184" s="269">
        <f t="shared" si="111"/>
        <v>0</v>
      </c>
      <c r="K184" s="269">
        <f t="shared" si="111"/>
        <v>0</v>
      </c>
      <c r="L184" s="269">
        <f t="shared" si="111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1"/>
        <v>0</v>
      </c>
      <c r="I185" s="269">
        <f t="shared" si="111"/>
        <v>0</v>
      </c>
      <c r="J185" s="269">
        <f t="shared" si="111"/>
        <v>0</v>
      </c>
      <c r="K185" s="269">
        <f t="shared" si="111"/>
        <v>0</v>
      </c>
      <c r="L185" s="269">
        <f t="shared" si="111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1"/>
        <v>0</v>
      </c>
      <c r="I186" s="269">
        <f t="shared" si="111"/>
        <v>0</v>
      </c>
      <c r="J186" s="269">
        <f t="shared" si="111"/>
        <v>0</v>
      </c>
      <c r="K186" s="269">
        <f t="shared" si="111"/>
        <v>0</v>
      </c>
      <c r="L186" s="269">
        <f t="shared" si="111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2">SUM(G182:G186)</f>
        <v>0</v>
      </c>
      <c r="H187" s="594">
        <f t="shared" ref="H187:I187" si="113">SUM(H182:H186)</f>
        <v>0</v>
      </c>
      <c r="I187" s="594">
        <f t="shared" si="113"/>
        <v>0</v>
      </c>
      <c r="J187" s="594">
        <f t="shared" ref="J187:K187" si="114">SUM(J182:J186)</f>
        <v>0</v>
      </c>
      <c r="K187" s="594">
        <f t="shared" si="114"/>
        <v>0</v>
      </c>
      <c r="L187" s="594">
        <f t="shared" ref="L187" si="115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:H189" si="116">G180+G187</f>
        <v>0</v>
      </c>
      <c r="H189" s="593">
        <f t="shared" si="116"/>
        <v>0</v>
      </c>
      <c r="I189" s="593">
        <f t="shared" ref="I189:J189" si="117">I180+I187</f>
        <v>0</v>
      </c>
      <c r="J189" s="593">
        <f t="shared" si="117"/>
        <v>0</v>
      </c>
      <c r="K189" s="593">
        <f t="shared" ref="K189:L189" si="118">K180+K187</f>
        <v>0</v>
      </c>
      <c r="L189" s="593">
        <f t="shared" si="118"/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19">7/12*G189+5/12*H189</f>
        <v>0</v>
      </c>
      <c r="I190" s="353">
        <f t="shared" ref="I190" si="120">7/12*H189+5/12*I189</f>
        <v>0</v>
      </c>
      <c r="J190" s="353">
        <f t="shared" ref="J190:L190" si="121">7/12*I189+5/12*J189</f>
        <v>0</v>
      </c>
      <c r="K190" s="353">
        <f t="shared" si="121"/>
        <v>0</v>
      </c>
      <c r="L190" s="353">
        <f t="shared" si="121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2">G195</f>
        <v>0</v>
      </c>
      <c r="I195" s="269">
        <f t="shared" si="122"/>
        <v>0</v>
      </c>
      <c r="J195" s="269">
        <f t="shared" si="122"/>
        <v>0</v>
      </c>
      <c r="K195" s="269">
        <f t="shared" si="122"/>
        <v>0</v>
      </c>
      <c r="L195" s="269">
        <f t="shared" si="122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2"/>
        <v>0</v>
      </c>
      <c r="I196" s="269">
        <f t="shared" si="122"/>
        <v>0</v>
      </c>
      <c r="J196" s="269">
        <f t="shared" si="122"/>
        <v>0</v>
      </c>
      <c r="K196" s="269">
        <f t="shared" si="122"/>
        <v>0</v>
      </c>
      <c r="L196" s="269">
        <f t="shared" si="122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2"/>
        <v>0</v>
      </c>
      <c r="I197" s="269">
        <f t="shared" si="122"/>
        <v>0</v>
      </c>
      <c r="J197" s="269">
        <f t="shared" si="122"/>
        <v>0</v>
      </c>
      <c r="K197" s="269">
        <f t="shared" si="122"/>
        <v>0</v>
      </c>
      <c r="L197" s="269">
        <f t="shared" si="122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2"/>
        <v>0</v>
      </c>
      <c r="I198" s="269">
        <f t="shared" si="122"/>
        <v>0</v>
      </c>
      <c r="J198" s="269">
        <f t="shared" si="122"/>
        <v>0</v>
      </c>
      <c r="K198" s="269">
        <f t="shared" si="122"/>
        <v>0</v>
      </c>
      <c r="L198" s="269">
        <f t="shared" si="122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23">SUM(G195:G198)</f>
        <v>0</v>
      </c>
      <c r="H200" s="595">
        <f t="shared" ref="H200:I200" si="124">SUM(H195:H198)</f>
        <v>0</v>
      </c>
      <c r="I200" s="595">
        <f t="shared" si="124"/>
        <v>0</v>
      </c>
      <c r="J200" s="595">
        <f t="shared" ref="J200:K200" si="125">SUM(J195:J198)</f>
        <v>0</v>
      </c>
      <c r="K200" s="595">
        <f t="shared" si="125"/>
        <v>0</v>
      </c>
      <c r="L200" s="595">
        <f t="shared" ref="L200" si="126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27">G206</f>
        <v>0</v>
      </c>
      <c r="I206" s="269">
        <f t="shared" si="127"/>
        <v>0</v>
      </c>
      <c r="J206" s="269">
        <f t="shared" si="127"/>
        <v>0</v>
      </c>
      <c r="K206" s="269">
        <f t="shared" si="127"/>
        <v>0</v>
      </c>
      <c r="L206" s="269">
        <f t="shared" si="127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27"/>
        <v>0</v>
      </c>
      <c r="I207" s="269">
        <f t="shared" si="127"/>
        <v>0</v>
      </c>
      <c r="J207" s="269">
        <f t="shared" si="127"/>
        <v>0</v>
      </c>
      <c r="K207" s="269">
        <f t="shared" si="127"/>
        <v>0</v>
      </c>
      <c r="L207" s="269">
        <f t="shared" si="127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si="127"/>
        <v>0</v>
      </c>
      <c r="I208" s="269">
        <f t="shared" si="127"/>
        <v>0</v>
      </c>
      <c r="J208" s="269">
        <f t="shared" si="127"/>
        <v>0</v>
      </c>
      <c r="K208" s="269">
        <f t="shared" si="127"/>
        <v>0</v>
      </c>
      <c r="L208" s="269">
        <f t="shared" si="127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27"/>
        <v>0</v>
      </c>
      <c r="I209" s="269">
        <f t="shared" si="127"/>
        <v>0</v>
      </c>
      <c r="J209" s="269">
        <f t="shared" si="127"/>
        <v>0</v>
      </c>
      <c r="K209" s="269">
        <f t="shared" si="127"/>
        <v>0</v>
      </c>
      <c r="L209" s="269">
        <f t="shared" si="127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27"/>
        <v>0</v>
      </c>
      <c r="I210" s="269">
        <f t="shared" si="127"/>
        <v>0</v>
      </c>
      <c r="J210" s="269">
        <f t="shared" si="127"/>
        <v>0</v>
      </c>
      <c r="K210" s="269">
        <f t="shared" si="127"/>
        <v>0</v>
      </c>
      <c r="L210" s="269">
        <f t="shared" si="127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si="127"/>
        <v>0</v>
      </c>
      <c r="I211" s="269">
        <f t="shared" si="127"/>
        <v>0</v>
      </c>
      <c r="J211" s="269">
        <f t="shared" si="127"/>
        <v>0</v>
      </c>
      <c r="K211" s="269">
        <f t="shared" si="127"/>
        <v>0</v>
      </c>
      <c r="L211" s="269">
        <f t="shared" si="127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27"/>
        <v>0</v>
      </c>
      <c r="I212" s="269">
        <f t="shared" si="127"/>
        <v>0</v>
      </c>
      <c r="J212" s="269">
        <f t="shared" si="127"/>
        <v>0</v>
      </c>
      <c r="K212" s="269">
        <f t="shared" si="127"/>
        <v>0</v>
      </c>
      <c r="L212" s="269">
        <f t="shared" si="127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27"/>
        <v>0</v>
      </c>
      <c r="I213" s="269">
        <f t="shared" si="127"/>
        <v>0</v>
      </c>
      <c r="J213" s="269">
        <f t="shared" si="127"/>
        <v>0</v>
      </c>
      <c r="K213" s="269">
        <f t="shared" si="127"/>
        <v>0</v>
      </c>
      <c r="L213" s="269">
        <f t="shared" si="127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27"/>
        <v>0</v>
      </c>
      <c r="I214" s="269">
        <f t="shared" si="127"/>
        <v>0</v>
      </c>
      <c r="J214" s="269">
        <f t="shared" si="127"/>
        <v>0</v>
      </c>
      <c r="K214" s="269">
        <f t="shared" si="127"/>
        <v>0</v>
      </c>
      <c r="L214" s="269">
        <f t="shared" si="127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27"/>
        <v>0</v>
      </c>
      <c r="I215" s="269">
        <f t="shared" si="127"/>
        <v>0</v>
      </c>
      <c r="J215" s="269">
        <f t="shared" si="127"/>
        <v>0</v>
      </c>
      <c r="K215" s="269">
        <f t="shared" si="127"/>
        <v>0</v>
      </c>
      <c r="L215" s="269">
        <f t="shared" si="127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:H217" si="128">SUM(G206:G215)</f>
        <v>0</v>
      </c>
      <c r="H217" s="595">
        <f t="shared" si="128"/>
        <v>0</v>
      </c>
      <c r="I217" s="595">
        <f t="shared" ref="I217:J217" si="129">SUM(I206:I215)</f>
        <v>0</v>
      </c>
      <c r="J217" s="595">
        <f t="shared" si="129"/>
        <v>0</v>
      </c>
      <c r="K217" s="595">
        <f t="shared" ref="K217:L217" si="130">SUM(K206:K215)</f>
        <v>0</v>
      </c>
      <c r="L217" s="595">
        <f t="shared" si="130"/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31">G223</f>
        <v>0</v>
      </c>
      <c r="I223" s="269">
        <f t="shared" si="131"/>
        <v>0</v>
      </c>
      <c r="J223" s="269">
        <f t="shared" si="131"/>
        <v>0</v>
      </c>
      <c r="K223" s="269">
        <f t="shared" si="131"/>
        <v>0</v>
      </c>
      <c r="L223" s="269">
        <f t="shared" si="13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si="131"/>
        <v>0</v>
      </c>
      <c r="I224" s="269">
        <f t="shared" si="131"/>
        <v>0</v>
      </c>
      <c r="J224" s="269">
        <f t="shared" si="131"/>
        <v>0</v>
      </c>
      <c r="K224" s="269">
        <f t="shared" si="131"/>
        <v>0</v>
      </c>
      <c r="L224" s="269">
        <f t="shared" si="131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31"/>
        <v>0</v>
      </c>
      <c r="I225" s="269">
        <f t="shared" si="131"/>
        <v>0</v>
      </c>
      <c r="J225" s="269">
        <f t="shared" si="131"/>
        <v>0</v>
      </c>
      <c r="K225" s="269">
        <f t="shared" si="131"/>
        <v>0</v>
      </c>
      <c r="L225" s="269">
        <f t="shared" si="131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31"/>
        <v>0</v>
      </c>
      <c r="I226" s="269">
        <f t="shared" si="131"/>
        <v>0</v>
      </c>
      <c r="J226" s="269">
        <f t="shared" si="131"/>
        <v>0</v>
      </c>
      <c r="K226" s="269">
        <f t="shared" si="131"/>
        <v>0</v>
      </c>
      <c r="L226" s="269">
        <f t="shared" si="13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31"/>
        <v>0</v>
      </c>
      <c r="I227" s="269">
        <f t="shared" si="131"/>
        <v>0</v>
      </c>
      <c r="J227" s="269">
        <f t="shared" si="131"/>
        <v>0</v>
      </c>
      <c r="K227" s="269">
        <f t="shared" si="131"/>
        <v>0</v>
      </c>
      <c r="L227" s="269">
        <f t="shared" si="13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31"/>
        <v>0</v>
      </c>
      <c r="I228" s="269">
        <f t="shared" si="131"/>
        <v>0</v>
      </c>
      <c r="J228" s="269">
        <f t="shared" si="131"/>
        <v>0</v>
      </c>
      <c r="K228" s="269">
        <f t="shared" si="131"/>
        <v>0</v>
      </c>
      <c r="L228" s="269">
        <f t="shared" si="13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:H230" si="132">SUM(G223:G228)</f>
        <v>0</v>
      </c>
      <c r="H230" s="595">
        <f t="shared" si="132"/>
        <v>0</v>
      </c>
      <c r="I230" s="595">
        <f t="shared" ref="I230:J230" si="133">SUM(I223:I228)</f>
        <v>0</v>
      </c>
      <c r="J230" s="595">
        <f t="shared" si="133"/>
        <v>0</v>
      </c>
      <c r="K230" s="595">
        <f t="shared" ref="K230:L230" si="134">SUM(K223:K228)</f>
        <v>0</v>
      </c>
      <c r="L230" s="595">
        <f t="shared" si="134"/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:H234" si="135">G200+G217+G230</f>
        <v>0</v>
      </c>
      <c r="H234" s="593">
        <f t="shared" si="135"/>
        <v>0</v>
      </c>
      <c r="I234" s="593">
        <f t="shared" ref="I234:J234" si="136">I200+I217+I230</f>
        <v>0</v>
      </c>
      <c r="J234" s="593">
        <f t="shared" si="136"/>
        <v>0</v>
      </c>
      <c r="K234" s="593">
        <f t="shared" ref="K234:L234" si="137">K200+K217+K230</f>
        <v>0</v>
      </c>
      <c r="L234" s="593">
        <f t="shared" si="137"/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38">G9</f>
        <v>2014</v>
      </c>
      <c r="H243" s="664">
        <f t="shared" si="138"/>
        <v>2015</v>
      </c>
      <c r="I243" s="664">
        <f t="shared" si="138"/>
        <v>2016</v>
      </c>
      <c r="J243" s="664">
        <f t="shared" si="138"/>
        <v>2017</v>
      </c>
      <c r="K243" s="664">
        <f t="shared" si="138"/>
        <v>2018</v>
      </c>
      <c r="L243" s="664">
        <f t="shared" ref="L243" si="139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40">H141</f>
        <v>0</v>
      </c>
      <c r="I249" s="519">
        <f t="shared" ref="I249:J249" si="141">I141</f>
        <v>0</v>
      </c>
      <c r="J249" s="519">
        <f t="shared" si="141"/>
        <v>0</v>
      </c>
      <c r="K249" s="519">
        <f t="shared" ref="K249:L249" si="142">K141</f>
        <v>0</v>
      </c>
      <c r="L249" s="519">
        <f t="shared" si="142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43">H153</f>
        <v>0</v>
      </c>
      <c r="I250" s="601">
        <f t="shared" ref="I250:J250" si="144">I153</f>
        <v>0</v>
      </c>
      <c r="J250" s="601">
        <f t="shared" si="144"/>
        <v>0</v>
      </c>
      <c r="K250" s="601">
        <f t="shared" ref="K250:L250" si="145">K153</f>
        <v>0</v>
      </c>
      <c r="L250" s="601">
        <f t="shared" si="145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46">H165</f>
        <v>0</v>
      </c>
      <c r="I251" s="601">
        <f t="shared" ref="I251:J251" si="147">I165</f>
        <v>0</v>
      </c>
      <c r="J251" s="601">
        <f t="shared" si="147"/>
        <v>0</v>
      </c>
      <c r="K251" s="601">
        <f t="shared" ref="K251:L251" si="148">K165</f>
        <v>0</v>
      </c>
      <c r="L251" s="601">
        <f t="shared" si="148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:H252" si="149">SUM(G249:G251)</f>
        <v>0</v>
      </c>
      <c r="H252" s="523">
        <f t="shared" si="149"/>
        <v>0</v>
      </c>
      <c r="I252" s="523">
        <f t="shared" ref="I252:J252" si="150">SUM(I249:I251)</f>
        <v>0</v>
      </c>
      <c r="J252" s="523">
        <f t="shared" si="150"/>
        <v>0</v>
      </c>
      <c r="K252" s="523">
        <f t="shared" ref="K252:L252" si="151">SUM(K249:K251)</f>
        <v>0</v>
      </c>
      <c r="L252" s="523">
        <f t="shared" si="151"/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52">H190</f>
        <v>0</v>
      </c>
      <c r="I254" s="519">
        <f t="shared" si="152"/>
        <v>0</v>
      </c>
      <c r="J254" s="519">
        <f t="shared" si="152"/>
        <v>0</v>
      </c>
      <c r="K254" s="519">
        <f t="shared" ref="K254:L254" si="153">K190</f>
        <v>0</v>
      </c>
      <c r="L254" s="519">
        <f t="shared" si="153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" si="154">H200</f>
        <v>0</v>
      </c>
      <c r="I255" s="519">
        <f t="shared" ref="I255:J255" si="155">I200</f>
        <v>0</v>
      </c>
      <c r="J255" s="519">
        <f t="shared" si="155"/>
        <v>0</v>
      </c>
      <c r="K255" s="519">
        <f t="shared" ref="K255:L255" si="156">K200</f>
        <v>0</v>
      </c>
      <c r="L255" s="519">
        <f t="shared" si="156"/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" si="157">H217</f>
        <v>0</v>
      </c>
      <c r="I256" s="519">
        <f t="shared" ref="I256:J256" si="158">I217</f>
        <v>0</v>
      </c>
      <c r="J256" s="519">
        <f t="shared" si="158"/>
        <v>0</v>
      </c>
      <c r="K256" s="519">
        <f t="shared" ref="K256:L256" si="159">K217</f>
        <v>0</v>
      </c>
      <c r="L256" s="519">
        <f t="shared" si="159"/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" si="160">H230</f>
        <v>0</v>
      </c>
      <c r="I257" s="519">
        <f t="shared" ref="I257:J257" si="161">I230</f>
        <v>0</v>
      </c>
      <c r="J257" s="519">
        <f t="shared" si="161"/>
        <v>0</v>
      </c>
      <c r="K257" s="519">
        <f t="shared" ref="K257:L257" si="162">K230</f>
        <v>0</v>
      </c>
      <c r="L257" s="519">
        <f t="shared" si="162"/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:H258" si="163">SUM(G254:G257)</f>
        <v>0</v>
      </c>
      <c r="H258" s="523">
        <f t="shared" si="163"/>
        <v>0</v>
      </c>
      <c r="I258" s="523">
        <f t="shared" ref="I258:J258" si="164">SUM(I254:I257)</f>
        <v>0</v>
      </c>
      <c r="J258" s="523">
        <f t="shared" si="164"/>
        <v>0</v>
      </c>
      <c r="K258" s="523">
        <f t="shared" ref="K258:L258" si="165">SUM(K254:K257)</f>
        <v>0</v>
      </c>
      <c r="L258" s="523">
        <f t="shared" si="165"/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:H260" si="166">G252-G258</f>
        <v>0</v>
      </c>
      <c r="H260" s="523">
        <f t="shared" si="166"/>
        <v>0</v>
      </c>
      <c r="I260" s="523">
        <f t="shared" ref="I260:J260" si="167">I252-I258</f>
        <v>0</v>
      </c>
      <c r="J260" s="523">
        <f t="shared" si="167"/>
        <v>0</v>
      </c>
      <c r="K260" s="523">
        <f t="shared" ref="K260:L260" si="168">K252-K258</f>
        <v>0</v>
      </c>
      <c r="L260" s="523">
        <f t="shared" si="168"/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69">G266</f>
        <v>0</v>
      </c>
      <c r="I266" s="409">
        <f t="shared" si="169"/>
        <v>0</v>
      </c>
      <c r="J266" s="409">
        <f t="shared" si="169"/>
        <v>0</v>
      </c>
      <c r="K266" s="409">
        <f t="shared" si="169"/>
        <v>0</v>
      </c>
      <c r="L266" s="409">
        <f t="shared" si="169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69"/>
        <v>0</v>
      </c>
      <c r="I267" s="409">
        <f t="shared" si="169"/>
        <v>0</v>
      </c>
      <c r="J267" s="409">
        <f t="shared" si="169"/>
        <v>0</v>
      </c>
      <c r="K267" s="409">
        <f t="shared" si="169"/>
        <v>0</v>
      </c>
      <c r="L267" s="409">
        <f t="shared" si="169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70">G266-G267</f>
        <v>0</v>
      </c>
      <c r="H269" s="523">
        <f t="shared" si="170"/>
        <v>0</v>
      </c>
      <c r="I269" s="523">
        <f t="shared" si="170"/>
        <v>0</v>
      </c>
      <c r="J269" s="523">
        <f t="shared" si="170"/>
        <v>0</v>
      </c>
      <c r="K269" s="523">
        <f t="shared" si="170"/>
        <v>0</v>
      </c>
      <c r="L269" s="523">
        <f t="shared" ref="L269" si="171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72">G260+G269</f>
        <v>0</v>
      </c>
      <c r="H273" s="523">
        <f t="shared" si="172"/>
        <v>0</v>
      </c>
      <c r="I273" s="523">
        <f t="shared" si="172"/>
        <v>0</v>
      </c>
      <c r="J273" s="523">
        <f t="shared" si="172"/>
        <v>0</v>
      </c>
      <c r="K273" s="523">
        <f t="shared" si="172"/>
        <v>0</v>
      </c>
      <c r="L273" s="523">
        <f t="shared" ref="L273" si="173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74">G273/(G252+G266)</f>
        <v>#DIV/0!</v>
      </c>
      <c r="H274" s="662" t="e">
        <f t="shared" si="174"/>
        <v>#DIV/0!</v>
      </c>
      <c r="I274" s="662" t="e">
        <f t="shared" si="174"/>
        <v>#DIV/0!</v>
      </c>
      <c r="J274" s="662" t="e">
        <f t="shared" si="174"/>
        <v>#DIV/0!</v>
      </c>
      <c r="K274" s="662" t="e">
        <f t="shared" si="174"/>
        <v>#DIV/0!</v>
      </c>
      <c r="L274" s="662" t="e">
        <f t="shared" ref="L274" si="175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211:E211"/>
    <mergeCell ref="D212:E212"/>
    <mergeCell ref="D213:E213"/>
    <mergeCell ref="D214:E214"/>
    <mergeCell ref="D215:E215"/>
    <mergeCell ref="D210:E210"/>
    <mergeCell ref="D195:E195"/>
    <mergeCell ref="D196:E196"/>
    <mergeCell ref="D197:E197"/>
    <mergeCell ref="D162:E162"/>
    <mergeCell ref="D182:E182"/>
    <mergeCell ref="D183:E183"/>
    <mergeCell ref="D184:E184"/>
    <mergeCell ref="D185:E185"/>
    <mergeCell ref="D186:E186"/>
    <mergeCell ref="D198:E198"/>
    <mergeCell ref="D206:E206"/>
    <mergeCell ref="D207:E207"/>
    <mergeCell ref="D208:E208"/>
    <mergeCell ref="D209:E209"/>
    <mergeCell ref="D161:E161"/>
    <mergeCell ref="D127:E127"/>
    <mergeCell ref="D128:E128"/>
    <mergeCell ref="D131:E131"/>
    <mergeCell ref="D132:E132"/>
    <mergeCell ref="D133:E133"/>
    <mergeCell ref="D134:E134"/>
    <mergeCell ref="D135:E135"/>
    <mergeCell ref="D146:E146"/>
    <mergeCell ref="D149:E149"/>
    <mergeCell ref="D150:E150"/>
    <mergeCell ref="D158:E158"/>
    <mergeCell ref="D126:E126"/>
    <mergeCell ref="D118:E118"/>
    <mergeCell ref="D119:E119"/>
    <mergeCell ref="D120:E120"/>
    <mergeCell ref="D124:E124"/>
    <mergeCell ref="D125:E125"/>
  </mergeCells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:H52" si="30">SUM(G47:G48)</f>
        <v>0</v>
      </c>
      <c r="H52" s="517">
        <f t="shared" si="30"/>
        <v>0</v>
      </c>
      <c r="I52" s="517">
        <f t="shared" ref="I52:J52" si="31">SUM(I47:I48)</f>
        <v>0</v>
      </c>
      <c r="J52" s="517">
        <f t="shared" si="31"/>
        <v>0</v>
      </c>
      <c r="K52" s="517">
        <f t="shared" ref="K52:L52" si="32">SUM(K47:K48)</f>
        <v>0</v>
      </c>
      <c r="L52" s="517">
        <f t="shared" si="32"/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3">G55</f>
        <v>0</v>
      </c>
      <c r="I55" s="316">
        <f t="shared" si="33"/>
        <v>0</v>
      </c>
      <c r="J55" s="316">
        <f t="shared" si="33"/>
        <v>0</v>
      </c>
      <c r="K55" s="316">
        <f t="shared" si="33"/>
        <v>0</v>
      </c>
      <c r="L55" s="316">
        <f t="shared" si="33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3"/>
        <v>0</v>
      </c>
      <c r="I56" s="316">
        <f t="shared" si="33"/>
        <v>0</v>
      </c>
      <c r="J56" s="316">
        <f t="shared" si="33"/>
        <v>0</v>
      </c>
      <c r="K56" s="316">
        <f t="shared" si="33"/>
        <v>0</v>
      </c>
      <c r="L56" s="316">
        <f t="shared" si="33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4">G55+G56</f>
        <v>0</v>
      </c>
      <c r="H57" s="516">
        <f t="shared" si="34"/>
        <v>0</v>
      </c>
      <c r="I57" s="516">
        <f t="shared" si="34"/>
        <v>0</v>
      </c>
      <c r="J57" s="516">
        <f t="shared" si="34"/>
        <v>0</v>
      </c>
      <c r="K57" s="516">
        <f t="shared" si="34"/>
        <v>0</v>
      </c>
      <c r="L57" s="516">
        <f t="shared" si="34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5">G58</f>
        <v>0</v>
      </c>
      <c r="I58" s="316">
        <f t="shared" si="35"/>
        <v>0</v>
      </c>
      <c r="J58" s="316">
        <f t="shared" si="35"/>
        <v>0</v>
      </c>
      <c r="K58" s="316">
        <f t="shared" si="35"/>
        <v>0</v>
      </c>
      <c r="L58" s="316">
        <f t="shared" si="35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5"/>
        <v>0</v>
      </c>
      <c r="I59" s="316">
        <f t="shared" si="35"/>
        <v>0</v>
      </c>
      <c r="J59" s="316">
        <f t="shared" si="35"/>
        <v>0</v>
      </c>
      <c r="K59" s="316">
        <f t="shared" si="35"/>
        <v>0</v>
      </c>
      <c r="L59" s="316">
        <f t="shared" si="35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6">($E$27*G58)+($E$28*G59)</f>
        <v>0</v>
      </c>
      <c r="H60" s="596">
        <f t="shared" si="36"/>
        <v>0</v>
      </c>
      <c r="I60" s="596">
        <f t="shared" si="36"/>
        <v>0</v>
      </c>
      <c r="J60" s="596">
        <f t="shared" si="36"/>
        <v>0</v>
      </c>
      <c r="K60" s="596">
        <f t="shared" si="36"/>
        <v>0</v>
      </c>
      <c r="L60" s="596">
        <f t="shared" ref="L60" si="37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8">ROUND(IF(G64&lt;(G57*0.8),G64,(0.8*G57)),0)</f>
        <v>0</v>
      </c>
      <c r="H61" s="517">
        <f t="shared" si="38"/>
        <v>0</v>
      </c>
      <c r="I61" s="517">
        <f>ROUND(IF(I64&lt;(I57*0.8),I64,(0.8*I57)),0)</f>
        <v>0</v>
      </c>
      <c r="J61" s="517">
        <f t="shared" si="38"/>
        <v>0</v>
      </c>
      <c r="K61" s="517">
        <f t="shared" si="38"/>
        <v>0</v>
      </c>
      <c r="L61" s="517">
        <f t="shared" ref="L61" si="39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0">+G62</f>
        <v>#REF!</v>
      </c>
      <c r="I62" s="315" t="e">
        <f t="shared" si="40"/>
        <v>#REF!</v>
      </c>
      <c r="J62" s="315" t="e">
        <f t="shared" si="40"/>
        <v>#REF!</v>
      </c>
      <c r="K62" s="315" t="e">
        <f t="shared" si="40"/>
        <v>#REF!</v>
      </c>
      <c r="L62" s="315" t="e">
        <f t="shared" si="40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:H63" si="41">SUM(G58:G59)</f>
        <v>0</v>
      </c>
      <c r="H63" s="517">
        <f t="shared" si="41"/>
        <v>0</v>
      </c>
      <c r="I63" s="517">
        <f t="shared" ref="I63:J63" si="42">SUM(I58:I59)</f>
        <v>0</v>
      </c>
      <c r="J63" s="517">
        <f t="shared" si="42"/>
        <v>0</v>
      </c>
      <c r="K63" s="517">
        <f t="shared" ref="K63:L63" si="43">SUM(K58:K59)</f>
        <v>0</v>
      </c>
      <c r="L63" s="517">
        <f t="shared" si="43"/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4">G9</f>
        <v>2014</v>
      </c>
      <c r="H67" s="668">
        <f t="shared" si="44"/>
        <v>2015</v>
      </c>
      <c r="I67" s="668">
        <f t="shared" si="44"/>
        <v>2016</v>
      </c>
      <c r="J67" s="668">
        <f t="shared" si="44"/>
        <v>2017</v>
      </c>
      <c r="K67" s="668">
        <f t="shared" si="44"/>
        <v>2018</v>
      </c>
      <c r="L67" s="668">
        <f t="shared" ref="L67" si="45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6">SUM(G71:G72)</f>
        <v>0</v>
      </c>
      <c r="H70" s="517">
        <f t="shared" si="46"/>
        <v>0</v>
      </c>
      <c r="I70" s="517">
        <f t="shared" si="46"/>
        <v>0</v>
      </c>
      <c r="J70" s="517">
        <f t="shared" si="46"/>
        <v>0</v>
      </c>
      <c r="K70" s="517">
        <f t="shared" si="46"/>
        <v>0</v>
      </c>
      <c r="L70" s="517">
        <f t="shared" ref="L70" si="47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48">LOOKUP(G69,groepenleerlingennu,vloeroppervlaknu)</f>
        <v>375</v>
      </c>
      <c r="H74" s="587">
        <f t="shared" si="48"/>
        <v>375</v>
      </c>
      <c r="I74" s="587">
        <f t="shared" si="48"/>
        <v>375</v>
      </c>
      <c r="J74" s="587">
        <f t="shared" si="48"/>
        <v>375</v>
      </c>
      <c r="K74" s="587">
        <f t="shared" si="48"/>
        <v>375</v>
      </c>
      <c r="L74" s="587">
        <f t="shared" ref="L74" si="49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0">SUM(G76:G77)</f>
        <v>0</v>
      </c>
      <c r="H75" s="517">
        <f t="shared" ref="H75:I75" si="51">SUM(H76:H77)</f>
        <v>0</v>
      </c>
      <c r="I75" s="517">
        <f t="shared" si="51"/>
        <v>0</v>
      </c>
      <c r="J75" s="517">
        <f t="shared" ref="J75:K75" si="52">SUM(J76:J77)</f>
        <v>0</v>
      </c>
      <c r="K75" s="517">
        <f t="shared" si="52"/>
        <v>0</v>
      </c>
      <c r="L75" s="517">
        <f t="shared" ref="L75" si="53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4">LOOKUP(G71,groepenleerlingennu,vloeroppervlaknu)</f>
        <v>0</v>
      </c>
      <c r="H76" s="598">
        <f t="shared" si="54"/>
        <v>0</v>
      </c>
      <c r="I76" s="598">
        <f t="shared" ref="I76:J76" si="55">LOOKUP(I71,groepenleerlingennu,vloeroppervlaknu)</f>
        <v>0</v>
      </c>
      <c r="J76" s="598">
        <f t="shared" si="55"/>
        <v>0</v>
      </c>
      <c r="K76" s="598">
        <f t="shared" ref="K76:L76" si="56">LOOKUP(K71,groepenleerlingennu,vloeroppervlaknu)</f>
        <v>0</v>
      </c>
      <c r="L76" s="598">
        <f t="shared" si="56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4"/>
        <v>0</v>
      </c>
      <c r="H77" s="598">
        <f t="shared" si="54"/>
        <v>0</v>
      </c>
      <c r="I77" s="598">
        <f t="shared" ref="I77:J77" si="57">LOOKUP(I72,groepenleerlingennu,vloeroppervlaknu)</f>
        <v>0</v>
      </c>
      <c r="J77" s="598">
        <f t="shared" si="57"/>
        <v>0</v>
      </c>
      <c r="K77" s="598">
        <f t="shared" ref="K77:L77" si="58">LOOKUP(K72,groepenleerlingennu,vloeroppervlaknu)</f>
        <v>0</v>
      </c>
      <c r="L77" s="598">
        <f t="shared" si="58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59">IF(G71=0,0,1)+IF(G72=0,0,1)</f>
        <v>0</v>
      </c>
      <c r="H79" s="110">
        <f t="shared" si="59"/>
        <v>0</v>
      </c>
      <c r="I79" s="110">
        <f t="shared" si="59"/>
        <v>0</v>
      </c>
      <c r="J79" s="110">
        <f t="shared" si="59"/>
        <v>0</v>
      </c>
      <c r="K79" s="110">
        <f t="shared" si="59"/>
        <v>0</v>
      </c>
      <c r="L79" s="110">
        <f t="shared" ref="L79" si="60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1">G8</f>
        <v>2014/15</v>
      </c>
      <c r="H86" s="664" t="str">
        <f t="shared" si="61"/>
        <v>2015/16</v>
      </c>
      <c r="I86" s="664" t="str">
        <f t="shared" si="61"/>
        <v>2016/17</v>
      </c>
      <c r="J86" s="664" t="str">
        <f t="shared" si="61"/>
        <v>2017/18</v>
      </c>
      <c r="K86" s="664" t="str">
        <f t="shared" si="61"/>
        <v>2018/19</v>
      </c>
      <c r="L86" s="664" t="str">
        <f t="shared" ref="L86" si="62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3">IF(G46=0,0,ROUND(0.75*(SUM(G99:G100)-G97),2))</f>
        <v>0</v>
      </c>
      <c r="H98" s="519">
        <f t="shared" si="63"/>
        <v>0</v>
      </c>
      <c r="I98" s="519">
        <f t="shared" si="63"/>
        <v>0</v>
      </c>
      <c r="J98" s="519">
        <f t="shared" si="63"/>
        <v>0</v>
      </c>
      <c r="K98" s="519">
        <f t="shared" si="63"/>
        <v>0</v>
      </c>
      <c r="L98" s="519">
        <f t="shared" ref="L98" si="64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5">SUM(G104:G108)</f>
        <v>0</v>
      </c>
      <c r="H109" s="588">
        <f t="shared" si="65"/>
        <v>0</v>
      </c>
      <c r="I109" s="588">
        <f t="shared" si="65"/>
        <v>0</v>
      </c>
      <c r="J109" s="588">
        <f t="shared" si="65"/>
        <v>0</v>
      </c>
      <c r="K109" s="588">
        <f t="shared" si="65"/>
        <v>0</v>
      </c>
      <c r="L109" s="588">
        <f t="shared" ref="L109" si="66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:H114" si="67">G111+G112+G113</f>
        <v>0</v>
      </c>
      <c r="H114" s="589">
        <f t="shared" si="67"/>
        <v>0</v>
      </c>
      <c r="I114" s="589">
        <f t="shared" ref="I114:J114" si="68">I111+I112+I113</f>
        <v>0</v>
      </c>
      <c r="J114" s="589">
        <f t="shared" si="68"/>
        <v>0</v>
      </c>
      <c r="K114" s="589">
        <f t="shared" ref="K114:L114" si="69">K111+K112+K113</f>
        <v>0</v>
      </c>
      <c r="L114" s="589">
        <f t="shared" si="69"/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0">G118</f>
        <v>0</v>
      </c>
      <c r="I118" s="269">
        <f t="shared" si="70"/>
        <v>0</v>
      </c>
      <c r="J118" s="269">
        <f t="shared" si="70"/>
        <v>0</v>
      </c>
      <c r="K118" s="269">
        <f t="shared" si="70"/>
        <v>0</v>
      </c>
      <c r="L118" s="269">
        <f t="shared" si="70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0"/>
        <v>0</v>
      </c>
      <c r="I119" s="269">
        <f t="shared" si="70"/>
        <v>0</v>
      </c>
      <c r="J119" s="269">
        <f t="shared" si="70"/>
        <v>0</v>
      </c>
      <c r="K119" s="269">
        <f t="shared" si="70"/>
        <v>0</v>
      </c>
      <c r="L119" s="269">
        <f t="shared" si="70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0"/>
        <v>0</v>
      </c>
      <c r="I120" s="269">
        <f t="shared" si="70"/>
        <v>0</v>
      </c>
      <c r="J120" s="269">
        <f t="shared" si="70"/>
        <v>0</v>
      </c>
      <c r="K120" s="269">
        <f t="shared" si="70"/>
        <v>0</v>
      </c>
      <c r="L120" s="269">
        <f t="shared" si="70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1">SUM(G116:G120)</f>
        <v>0</v>
      </c>
      <c r="H121" s="590">
        <f t="shared" si="71"/>
        <v>0</v>
      </c>
      <c r="I121" s="590">
        <f t="shared" ref="I121:J121" si="72">SUM(I116:I120)</f>
        <v>0</v>
      </c>
      <c r="J121" s="590">
        <f t="shared" si="72"/>
        <v>0</v>
      </c>
      <c r="K121" s="590">
        <f t="shared" ref="K121:L121" si="73">SUM(K116:K120)</f>
        <v>0</v>
      </c>
      <c r="L121" s="590">
        <f t="shared" si="73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4">G124</f>
        <v>0</v>
      </c>
      <c r="I124" s="269">
        <f t="shared" si="74"/>
        <v>0</v>
      </c>
      <c r="J124" s="269">
        <f t="shared" si="74"/>
        <v>0</v>
      </c>
      <c r="K124" s="269">
        <f t="shared" si="74"/>
        <v>0</v>
      </c>
      <c r="L124" s="269">
        <f t="shared" si="74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4"/>
        <v>0</v>
      </c>
      <c r="I125" s="269">
        <f t="shared" si="74"/>
        <v>0</v>
      </c>
      <c r="J125" s="269">
        <f t="shared" si="74"/>
        <v>0</v>
      </c>
      <c r="K125" s="269">
        <f t="shared" si="74"/>
        <v>0</v>
      </c>
      <c r="L125" s="269">
        <f t="shared" si="74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4"/>
        <v>0</v>
      </c>
      <c r="I126" s="269">
        <f t="shared" si="74"/>
        <v>0</v>
      </c>
      <c r="J126" s="269">
        <f t="shared" si="74"/>
        <v>0</v>
      </c>
      <c r="K126" s="269">
        <f t="shared" si="74"/>
        <v>0</v>
      </c>
      <c r="L126" s="269">
        <f t="shared" si="74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4"/>
        <v>0</v>
      </c>
      <c r="I127" s="269">
        <f t="shared" si="74"/>
        <v>0</v>
      </c>
      <c r="J127" s="269">
        <f t="shared" si="74"/>
        <v>0</v>
      </c>
      <c r="K127" s="269">
        <f t="shared" si="74"/>
        <v>0</v>
      </c>
      <c r="L127" s="269">
        <f t="shared" si="74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4"/>
        <v>0</v>
      </c>
      <c r="I128" s="269">
        <f t="shared" si="74"/>
        <v>0</v>
      </c>
      <c r="J128" s="269">
        <f t="shared" si="74"/>
        <v>0</v>
      </c>
      <c r="K128" s="269">
        <f t="shared" si="74"/>
        <v>0</v>
      </c>
      <c r="L128" s="269">
        <f t="shared" si="74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:H129" si="75">SUM(G124:G128)</f>
        <v>0</v>
      </c>
      <c r="H129" s="591">
        <f t="shared" si="75"/>
        <v>0</v>
      </c>
      <c r="I129" s="591">
        <f t="shared" ref="I129:J129" si="76">SUM(I124:I128)</f>
        <v>0</v>
      </c>
      <c r="J129" s="591">
        <f t="shared" si="76"/>
        <v>0</v>
      </c>
      <c r="K129" s="591">
        <f t="shared" ref="K129:L129" si="77">SUM(K124:K128)</f>
        <v>0</v>
      </c>
      <c r="L129" s="591">
        <f t="shared" si="77"/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78">G131</f>
        <v>0</v>
      </c>
      <c r="I131" s="269">
        <f t="shared" si="78"/>
        <v>0</v>
      </c>
      <c r="J131" s="269">
        <f t="shared" si="78"/>
        <v>0</v>
      </c>
      <c r="K131" s="269">
        <f t="shared" si="78"/>
        <v>0</v>
      </c>
      <c r="L131" s="269">
        <f t="shared" si="78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78"/>
        <v>0</v>
      </c>
      <c r="I132" s="269">
        <f t="shared" si="78"/>
        <v>0</v>
      </c>
      <c r="J132" s="269">
        <f t="shared" si="78"/>
        <v>0</v>
      </c>
      <c r="K132" s="269">
        <f t="shared" si="78"/>
        <v>0</v>
      </c>
      <c r="L132" s="269">
        <f t="shared" si="78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78"/>
        <v>0</v>
      </c>
      <c r="I133" s="269">
        <f t="shared" si="78"/>
        <v>0</v>
      </c>
      <c r="J133" s="269">
        <f t="shared" si="78"/>
        <v>0</v>
      </c>
      <c r="K133" s="269">
        <f t="shared" si="78"/>
        <v>0</v>
      </c>
      <c r="L133" s="269">
        <f t="shared" si="78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78"/>
        <v>0</v>
      </c>
      <c r="I134" s="269">
        <f t="shared" si="78"/>
        <v>0</v>
      </c>
      <c r="J134" s="269">
        <f t="shared" si="78"/>
        <v>0</v>
      </c>
      <c r="K134" s="269">
        <f t="shared" si="78"/>
        <v>0</v>
      </c>
      <c r="L134" s="269">
        <f t="shared" si="78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78"/>
        <v>0</v>
      </c>
      <c r="I135" s="269">
        <f t="shared" si="78"/>
        <v>0</v>
      </c>
      <c r="J135" s="269">
        <f t="shared" si="78"/>
        <v>0</v>
      </c>
      <c r="K135" s="269">
        <f t="shared" si="78"/>
        <v>0</v>
      </c>
      <c r="L135" s="269">
        <f t="shared" si="78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:H136" si="79">SUM(G131:G135)</f>
        <v>0</v>
      </c>
      <c r="H136" s="591">
        <f t="shared" si="79"/>
        <v>0</v>
      </c>
      <c r="I136" s="591">
        <f t="shared" ref="I136:J136" si="80">SUM(I131:I135)</f>
        <v>0</v>
      </c>
      <c r="J136" s="591">
        <f t="shared" si="80"/>
        <v>0</v>
      </c>
      <c r="K136" s="591">
        <f t="shared" ref="K136:L136" si="81">SUM(K131:K135)</f>
        <v>0</v>
      </c>
      <c r="L136" s="591">
        <f t="shared" si="81"/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:H138" si="82">G129-G136</f>
        <v>0</v>
      </c>
      <c r="H138" s="588">
        <f t="shared" si="82"/>
        <v>0</v>
      </c>
      <c r="I138" s="588">
        <f t="shared" ref="I138:J138" si="83">I129-I136</f>
        <v>0</v>
      </c>
      <c r="J138" s="588">
        <f t="shared" si="83"/>
        <v>0</v>
      </c>
      <c r="K138" s="588">
        <f t="shared" ref="K138:L138" si="84">K129-K136</f>
        <v>0</v>
      </c>
      <c r="L138" s="588">
        <f t="shared" si="84"/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85">G102+G109+G114+G121-G138</f>
        <v>0</v>
      </c>
      <c r="H140" s="592">
        <f t="shared" si="85"/>
        <v>0</v>
      </c>
      <c r="I140" s="592">
        <f t="shared" si="85"/>
        <v>0</v>
      </c>
      <c r="J140" s="592">
        <f t="shared" si="85"/>
        <v>0</v>
      </c>
      <c r="K140" s="592">
        <f t="shared" si="85"/>
        <v>0</v>
      </c>
      <c r="L140" s="592">
        <f t="shared" ref="L140" si="86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87">7/12*(G140-G114)+5/12*(H140-H114)+H114</f>
        <v>0</v>
      </c>
      <c r="I141" s="616">
        <f t="shared" si="87"/>
        <v>0</v>
      </c>
      <c r="J141" s="616">
        <f t="shared" si="87"/>
        <v>0</v>
      </c>
      <c r="K141" s="616">
        <f t="shared" si="87"/>
        <v>0</v>
      </c>
      <c r="L141" s="616">
        <f t="shared" si="87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88">G146</f>
        <v>0</v>
      </c>
      <c r="I146" s="269">
        <f t="shared" si="88"/>
        <v>0</v>
      </c>
      <c r="J146" s="269">
        <f t="shared" si="88"/>
        <v>0</v>
      </c>
      <c r="K146" s="269">
        <f t="shared" si="88"/>
        <v>0</v>
      </c>
      <c r="L146" s="269">
        <f t="shared" si="88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89">G147</f>
        <v>0</v>
      </c>
      <c r="I147" s="269">
        <f t="shared" si="89"/>
        <v>0</v>
      </c>
      <c r="J147" s="269">
        <f t="shared" si="89"/>
        <v>0</v>
      </c>
      <c r="K147" s="269">
        <f t="shared" si="89"/>
        <v>0</v>
      </c>
      <c r="L147" s="269">
        <f t="shared" si="89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89"/>
        <v>0</v>
      </c>
      <c r="I148" s="269">
        <f t="shared" si="89"/>
        <v>0</v>
      </c>
      <c r="J148" s="269">
        <f t="shared" si="89"/>
        <v>0</v>
      </c>
      <c r="K148" s="269">
        <f t="shared" si="89"/>
        <v>0</v>
      </c>
      <c r="L148" s="269">
        <f t="shared" si="89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88"/>
        <v>0</v>
      </c>
      <c r="I149" s="269">
        <f t="shared" si="88"/>
        <v>0</v>
      </c>
      <c r="J149" s="269">
        <f t="shared" si="88"/>
        <v>0</v>
      </c>
      <c r="K149" s="269">
        <f t="shared" si="88"/>
        <v>0</v>
      </c>
      <c r="L149" s="269">
        <f t="shared" si="88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88"/>
        <v>0</v>
      </c>
      <c r="I150" s="269">
        <f t="shared" si="88"/>
        <v>0</v>
      </c>
      <c r="J150" s="269">
        <f t="shared" si="88"/>
        <v>0</v>
      </c>
      <c r="K150" s="269">
        <f t="shared" si="88"/>
        <v>0</v>
      </c>
      <c r="L150" s="269">
        <f t="shared" si="88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0">SUM(G146:G150)</f>
        <v>0</v>
      </c>
      <c r="H152" s="593">
        <f t="shared" ref="H152:I152" si="91">SUM(H146:H150)</f>
        <v>0</v>
      </c>
      <c r="I152" s="593">
        <f t="shared" si="91"/>
        <v>0</v>
      </c>
      <c r="J152" s="593">
        <f t="shared" ref="J152:K152" si="92">SUM(J146:J150)</f>
        <v>0</v>
      </c>
      <c r="K152" s="593">
        <f t="shared" si="92"/>
        <v>0</v>
      </c>
      <c r="L152" s="593">
        <f t="shared" ref="L152" si="93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94">7/12*G152+5/12*H152</f>
        <v>0</v>
      </c>
      <c r="I153" s="616">
        <f t="shared" si="94"/>
        <v>0</v>
      </c>
      <c r="J153" s="616">
        <f t="shared" si="94"/>
        <v>0</v>
      </c>
      <c r="K153" s="616">
        <f t="shared" si="94"/>
        <v>0</v>
      </c>
      <c r="L153" s="616">
        <f t="shared" si="94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95">G158</f>
        <v>0</v>
      </c>
      <c r="I158" s="269">
        <f t="shared" si="95"/>
        <v>0</v>
      </c>
      <c r="J158" s="269">
        <f t="shared" si="95"/>
        <v>0</v>
      </c>
      <c r="K158" s="269">
        <f t="shared" si="95"/>
        <v>0</v>
      </c>
      <c r="L158" s="269">
        <f t="shared" si="95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96">G159</f>
        <v>0</v>
      </c>
      <c r="I159" s="269">
        <f t="shared" si="96"/>
        <v>0</v>
      </c>
      <c r="J159" s="269">
        <f t="shared" si="96"/>
        <v>0</v>
      </c>
      <c r="K159" s="269">
        <f t="shared" si="96"/>
        <v>0</v>
      </c>
      <c r="L159" s="269">
        <f t="shared" si="96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96"/>
        <v>0</v>
      </c>
      <c r="I160" s="269">
        <f t="shared" si="96"/>
        <v>0</v>
      </c>
      <c r="J160" s="269">
        <f t="shared" si="96"/>
        <v>0</v>
      </c>
      <c r="K160" s="269">
        <f t="shared" si="96"/>
        <v>0</v>
      </c>
      <c r="L160" s="269">
        <f t="shared" si="96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95"/>
        <v>0</v>
      </c>
      <c r="I161" s="269">
        <f t="shared" si="95"/>
        <v>0</v>
      </c>
      <c r="J161" s="269">
        <f t="shared" si="95"/>
        <v>0</v>
      </c>
      <c r="K161" s="269">
        <f t="shared" si="95"/>
        <v>0</v>
      </c>
      <c r="L161" s="269">
        <f t="shared" si="95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95"/>
        <v>0</v>
      </c>
      <c r="I162" s="269">
        <f t="shared" si="95"/>
        <v>0</v>
      </c>
      <c r="J162" s="269">
        <f t="shared" si="95"/>
        <v>0</v>
      </c>
      <c r="K162" s="269">
        <f t="shared" si="95"/>
        <v>0</v>
      </c>
      <c r="L162" s="269">
        <f t="shared" si="95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97">SUM(G158:G162)</f>
        <v>0</v>
      </c>
      <c r="H164" s="593">
        <f t="shared" ref="H164:I164" si="98">SUM(H158:H162)</f>
        <v>0</v>
      </c>
      <c r="I164" s="593">
        <f t="shared" si="98"/>
        <v>0</v>
      </c>
      <c r="J164" s="593">
        <f t="shared" ref="J164:K164" si="99">SUM(J158:J162)</f>
        <v>0</v>
      </c>
      <c r="K164" s="593">
        <f t="shared" si="99"/>
        <v>0</v>
      </c>
      <c r="L164" s="593">
        <f t="shared" ref="L164" si="100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1">7/12*G164+5/12*H164</f>
        <v>0</v>
      </c>
      <c r="I165" s="616">
        <f t="shared" si="101"/>
        <v>0</v>
      </c>
      <c r="J165" s="616">
        <f t="shared" si="101"/>
        <v>0</v>
      </c>
      <c r="K165" s="616">
        <f t="shared" si="101"/>
        <v>0</v>
      </c>
      <c r="L165" s="616">
        <f t="shared" si="101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2">G86</f>
        <v>2014/15</v>
      </c>
      <c r="H170" s="664" t="str">
        <f t="shared" si="102"/>
        <v>2015/16</v>
      </c>
      <c r="I170" s="664" t="str">
        <f t="shared" si="102"/>
        <v>2016/17</v>
      </c>
      <c r="J170" s="664" t="str">
        <f t="shared" si="102"/>
        <v>2017/18</v>
      </c>
      <c r="K170" s="664" t="str">
        <f t="shared" si="102"/>
        <v>2018/19</v>
      </c>
      <c r="L170" s="664" t="str">
        <f t="shared" ref="L170" si="103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04">G9</f>
        <v>2014</v>
      </c>
      <c r="H171" s="664">
        <f t="shared" si="104"/>
        <v>2015</v>
      </c>
      <c r="I171" s="664">
        <f t="shared" si="104"/>
        <v>2016</v>
      </c>
      <c r="J171" s="664">
        <f t="shared" si="104"/>
        <v>2017</v>
      </c>
      <c r="K171" s="664">
        <f t="shared" si="104"/>
        <v>2018</v>
      </c>
      <c r="L171" s="664">
        <f t="shared" ref="L171" si="105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06">G177</f>
        <v>0</v>
      </c>
      <c r="I177" s="269">
        <f t="shared" si="106"/>
        <v>0</v>
      </c>
      <c r="J177" s="269">
        <f t="shared" si="106"/>
        <v>0</v>
      </c>
      <c r="K177" s="269">
        <f t="shared" si="106"/>
        <v>0</v>
      </c>
      <c r="L177" s="269">
        <f t="shared" si="106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06"/>
        <v>0</v>
      </c>
      <c r="I178" s="269">
        <f t="shared" si="106"/>
        <v>0</v>
      </c>
      <c r="J178" s="269">
        <f t="shared" si="106"/>
        <v>0</v>
      </c>
      <c r="K178" s="269">
        <f t="shared" si="106"/>
        <v>0</v>
      </c>
      <c r="L178" s="269">
        <f t="shared" si="106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06"/>
        <v>0</v>
      </c>
      <c r="I179" s="269">
        <f t="shared" si="106"/>
        <v>0</v>
      </c>
      <c r="J179" s="269">
        <f t="shared" si="106"/>
        <v>0</v>
      </c>
      <c r="K179" s="269">
        <f t="shared" si="106"/>
        <v>0</v>
      </c>
      <c r="L179" s="269">
        <f t="shared" si="106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07">SUM(G177:G179)</f>
        <v>0</v>
      </c>
      <c r="H180" s="594">
        <f t="shared" ref="H180:I180" si="108">SUM(H177:H179)</f>
        <v>0</v>
      </c>
      <c r="I180" s="594">
        <f t="shared" si="108"/>
        <v>0</v>
      </c>
      <c r="J180" s="594">
        <f t="shared" ref="J180:K180" si="109">SUM(J177:J179)</f>
        <v>0</v>
      </c>
      <c r="K180" s="594">
        <f t="shared" si="109"/>
        <v>0</v>
      </c>
      <c r="L180" s="594">
        <f t="shared" ref="L180" si="110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1">G182</f>
        <v>0</v>
      </c>
      <c r="I182" s="269">
        <f t="shared" si="111"/>
        <v>0</v>
      </c>
      <c r="J182" s="269">
        <f t="shared" si="111"/>
        <v>0</v>
      </c>
      <c r="K182" s="269">
        <f t="shared" si="111"/>
        <v>0</v>
      </c>
      <c r="L182" s="269">
        <f t="shared" si="111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1"/>
        <v>0</v>
      </c>
      <c r="I183" s="269">
        <f t="shared" si="111"/>
        <v>0</v>
      </c>
      <c r="J183" s="269">
        <f t="shared" si="111"/>
        <v>0</v>
      </c>
      <c r="K183" s="269">
        <f t="shared" si="111"/>
        <v>0</v>
      </c>
      <c r="L183" s="269">
        <f t="shared" si="111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1"/>
        <v>0</v>
      </c>
      <c r="I184" s="269">
        <f t="shared" si="111"/>
        <v>0</v>
      </c>
      <c r="J184" s="269">
        <f t="shared" si="111"/>
        <v>0</v>
      </c>
      <c r="K184" s="269">
        <f t="shared" si="111"/>
        <v>0</v>
      </c>
      <c r="L184" s="269">
        <f t="shared" si="111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1"/>
        <v>0</v>
      </c>
      <c r="I185" s="269">
        <f t="shared" si="111"/>
        <v>0</v>
      </c>
      <c r="J185" s="269">
        <f t="shared" si="111"/>
        <v>0</v>
      </c>
      <c r="K185" s="269">
        <f t="shared" si="111"/>
        <v>0</v>
      </c>
      <c r="L185" s="269">
        <f t="shared" si="111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1"/>
        <v>0</v>
      </c>
      <c r="I186" s="269">
        <f t="shared" si="111"/>
        <v>0</v>
      </c>
      <c r="J186" s="269">
        <f t="shared" si="111"/>
        <v>0</v>
      </c>
      <c r="K186" s="269">
        <f t="shared" si="111"/>
        <v>0</v>
      </c>
      <c r="L186" s="269">
        <f t="shared" si="111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2">SUM(G182:G186)</f>
        <v>0</v>
      </c>
      <c r="H187" s="594">
        <f t="shared" ref="H187:I187" si="113">SUM(H182:H186)</f>
        <v>0</v>
      </c>
      <c r="I187" s="594">
        <f t="shared" si="113"/>
        <v>0</v>
      </c>
      <c r="J187" s="594">
        <f t="shared" ref="J187:K187" si="114">SUM(J182:J186)</f>
        <v>0</v>
      </c>
      <c r="K187" s="594">
        <f t="shared" si="114"/>
        <v>0</v>
      </c>
      <c r="L187" s="594">
        <f t="shared" ref="L187" si="115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:H189" si="116">G180+G187</f>
        <v>0</v>
      </c>
      <c r="H189" s="593">
        <f t="shared" si="116"/>
        <v>0</v>
      </c>
      <c r="I189" s="593">
        <f t="shared" ref="I189:J189" si="117">I180+I187</f>
        <v>0</v>
      </c>
      <c r="J189" s="593">
        <f t="shared" si="117"/>
        <v>0</v>
      </c>
      <c r="K189" s="593">
        <f t="shared" ref="K189:L189" si="118">K180+K187</f>
        <v>0</v>
      </c>
      <c r="L189" s="593">
        <f t="shared" si="118"/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19">7/12*G189+5/12*H189</f>
        <v>0</v>
      </c>
      <c r="I190" s="353">
        <f t="shared" ref="I190" si="120">7/12*H189+5/12*I189</f>
        <v>0</v>
      </c>
      <c r="J190" s="353">
        <f t="shared" ref="J190:L190" si="121">7/12*I189+5/12*J189</f>
        <v>0</v>
      </c>
      <c r="K190" s="353">
        <f t="shared" si="121"/>
        <v>0</v>
      </c>
      <c r="L190" s="353">
        <f t="shared" si="121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2">G195</f>
        <v>0</v>
      </c>
      <c r="I195" s="269">
        <f t="shared" si="122"/>
        <v>0</v>
      </c>
      <c r="J195" s="269">
        <f t="shared" si="122"/>
        <v>0</v>
      </c>
      <c r="K195" s="269">
        <f t="shared" si="122"/>
        <v>0</v>
      </c>
      <c r="L195" s="269">
        <f t="shared" si="122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2"/>
        <v>0</v>
      </c>
      <c r="I196" s="269">
        <f t="shared" si="122"/>
        <v>0</v>
      </c>
      <c r="J196" s="269">
        <f t="shared" si="122"/>
        <v>0</v>
      </c>
      <c r="K196" s="269">
        <f t="shared" si="122"/>
        <v>0</v>
      </c>
      <c r="L196" s="269">
        <f t="shared" si="122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2"/>
        <v>0</v>
      </c>
      <c r="I197" s="269">
        <f t="shared" si="122"/>
        <v>0</v>
      </c>
      <c r="J197" s="269">
        <f t="shared" si="122"/>
        <v>0</v>
      </c>
      <c r="K197" s="269">
        <f t="shared" si="122"/>
        <v>0</v>
      </c>
      <c r="L197" s="269">
        <f t="shared" si="122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2"/>
        <v>0</v>
      </c>
      <c r="I198" s="269">
        <f t="shared" si="122"/>
        <v>0</v>
      </c>
      <c r="J198" s="269">
        <f t="shared" si="122"/>
        <v>0</v>
      </c>
      <c r="K198" s="269">
        <f t="shared" si="122"/>
        <v>0</v>
      </c>
      <c r="L198" s="269">
        <f t="shared" si="122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23">SUM(G195:G198)</f>
        <v>0</v>
      </c>
      <c r="H200" s="595">
        <f t="shared" ref="H200:I200" si="124">SUM(H195:H198)</f>
        <v>0</v>
      </c>
      <c r="I200" s="595">
        <f t="shared" si="124"/>
        <v>0</v>
      </c>
      <c r="J200" s="595">
        <f t="shared" ref="J200:K200" si="125">SUM(J195:J198)</f>
        <v>0</v>
      </c>
      <c r="K200" s="595">
        <f t="shared" si="125"/>
        <v>0</v>
      </c>
      <c r="L200" s="595">
        <f t="shared" ref="L200" si="126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27">G206</f>
        <v>0</v>
      </c>
      <c r="I206" s="269">
        <f t="shared" si="127"/>
        <v>0</v>
      </c>
      <c r="J206" s="269">
        <f t="shared" si="127"/>
        <v>0</v>
      </c>
      <c r="K206" s="269">
        <f t="shared" si="127"/>
        <v>0</v>
      </c>
      <c r="L206" s="269">
        <f t="shared" si="127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27"/>
        <v>0</v>
      </c>
      <c r="I207" s="269">
        <f t="shared" si="127"/>
        <v>0</v>
      </c>
      <c r="J207" s="269">
        <f t="shared" si="127"/>
        <v>0</v>
      </c>
      <c r="K207" s="269">
        <f t="shared" si="127"/>
        <v>0</v>
      </c>
      <c r="L207" s="269">
        <f t="shared" si="127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si="127"/>
        <v>0</v>
      </c>
      <c r="I208" s="269">
        <f t="shared" si="127"/>
        <v>0</v>
      </c>
      <c r="J208" s="269">
        <f t="shared" si="127"/>
        <v>0</v>
      </c>
      <c r="K208" s="269">
        <f t="shared" si="127"/>
        <v>0</v>
      </c>
      <c r="L208" s="269">
        <f t="shared" si="127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27"/>
        <v>0</v>
      </c>
      <c r="I209" s="269">
        <f t="shared" si="127"/>
        <v>0</v>
      </c>
      <c r="J209" s="269">
        <f t="shared" si="127"/>
        <v>0</v>
      </c>
      <c r="K209" s="269">
        <f t="shared" si="127"/>
        <v>0</v>
      </c>
      <c r="L209" s="269">
        <f t="shared" si="127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27"/>
        <v>0</v>
      </c>
      <c r="I210" s="269">
        <f t="shared" si="127"/>
        <v>0</v>
      </c>
      <c r="J210" s="269">
        <f t="shared" si="127"/>
        <v>0</v>
      </c>
      <c r="K210" s="269">
        <f t="shared" si="127"/>
        <v>0</v>
      </c>
      <c r="L210" s="269">
        <f t="shared" si="127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si="127"/>
        <v>0</v>
      </c>
      <c r="I211" s="269">
        <f t="shared" si="127"/>
        <v>0</v>
      </c>
      <c r="J211" s="269">
        <f t="shared" si="127"/>
        <v>0</v>
      </c>
      <c r="K211" s="269">
        <f t="shared" si="127"/>
        <v>0</v>
      </c>
      <c r="L211" s="269">
        <f t="shared" si="127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27"/>
        <v>0</v>
      </c>
      <c r="I212" s="269">
        <f t="shared" si="127"/>
        <v>0</v>
      </c>
      <c r="J212" s="269">
        <f t="shared" si="127"/>
        <v>0</v>
      </c>
      <c r="K212" s="269">
        <f t="shared" si="127"/>
        <v>0</v>
      </c>
      <c r="L212" s="269">
        <f t="shared" si="127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27"/>
        <v>0</v>
      </c>
      <c r="I213" s="269">
        <f t="shared" si="127"/>
        <v>0</v>
      </c>
      <c r="J213" s="269">
        <f t="shared" si="127"/>
        <v>0</v>
      </c>
      <c r="K213" s="269">
        <f t="shared" si="127"/>
        <v>0</v>
      </c>
      <c r="L213" s="269">
        <f t="shared" si="127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27"/>
        <v>0</v>
      </c>
      <c r="I214" s="269">
        <f t="shared" si="127"/>
        <v>0</v>
      </c>
      <c r="J214" s="269">
        <f t="shared" si="127"/>
        <v>0</v>
      </c>
      <c r="K214" s="269">
        <f t="shared" si="127"/>
        <v>0</v>
      </c>
      <c r="L214" s="269">
        <f t="shared" si="127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27"/>
        <v>0</v>
      </c>
      <c r="I215" s="269">
        <f t="shared" si="127"/>
        <v>0</v>
      </c>
      <c r="J215" s="269">
        <f t="shared" si="127"/>
        <v>0</v>
      </c>
      <c r="K215" s="269">
        <f t="shared" si="127"/>
        <v>0</v>
      </c>
      <c r="L215" s="269">
        <f t="shared" si="127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:H217" si="128">SUM(G206:G215)</f>
        <v>0</v>
      </c>
      <c r="H217" s="595">
        <f t="shared" si="128"/>
        <v>0</v>
      </c>
      <c r="I217" s="595">
        <f t="shared" ref="I217:J217" si="129">SUM(I206:I215)</f>
        <v>0</v>
      </c>
      <c r="J217" s="595">
        <f t="shared" si="129"/>
        <v>0</v>
      </c>
      <c r="K217" s="595">
        <f t="shared" ref="K217:L217" si="130">SUM(K206:K215)</f>
        <v>0</v>
      </c>
      <c r="L217" s="595">
        <f t="shared" si="130"/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31">G223</f>
        <v>0</v>
      </c>
      <c r="I223" s="269">
        <f t="shared" si="131"/>
        <v>0</v>
      </c>
      <c r="J223" s="269">
        <f t="shared" si="131"/>
        <v>0</v>
      </c>
      <c r="K223" s="269">
        <f t="shared" si="131"/>
        <v>0</v>
      </c>
      <c r="L223" s="269">
        <f t="shared" si="13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si="131"/>
        <v>0</v>
      </c>
      <c r="I224" s="269">
        <f t="shared" si="131"/>
        <v>0</v>
      </c>
      <c r="J224" s="269">
        <f t="shared" si="131"/>
        <v>0</v>
      </c>
      <c r="K224" s="269">
        <f t="shared" si="131"/>
        <v>0</v>
      </c>
      <c r="L224" s="269">
        <f t="shared" si="131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31"/>
        <v>0</v>
      </c>
      <c r="I225" s="269">
        <f t="shared" si="131"/>
        <v>0</v>
      </c>
      <c r="J225" s="269">
        <f t="shared" si="131"/>
        <v>0</v>
      </c>
      <c r="K225" s="269">
        <f t="shared" si="131"/>
        <v>0</v>
      </c>
      <c r="L225" s="269">
        <f t="shared" si="131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31"/>
        <v>0</v>
      </c>
      <c r="I226" s="269">
        <f t="shared" si="131"/>
        <v>0</v>
      </c>
      <c r="J226" s="269">
        <f t="shared" si="131"/>
        <v>0</v>
      </c>
      <c r="K226" s="269">
        <f t="shared" si="131"/>
        <v>0</v>
      </c>
      <c r="L226" s="269">
        <f t="shared" si="13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31"/>
        <v>0</v>
      </c>
      <c r="I227" s="269">
        <f t="shared" si="131"/>
        <v>0</v>
      </c>
      <c r="J227" s="269">
        <f t="shared" si="131"/>
        <v>0</v>
      </c>
      <c r="K227" s="269">
        <f t="shared" si="131"/>
        <v>0</v>
      </c>
      <c r="L227" s="269">
        <f t="shared" si="13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31"/>
        <v>0</v>
      </c>
      <c r="I228" s="269">
        <f t="shared" si="131"/>
        <v>0</v>
      </c>
      <c r="J228" s="269">
        <f t="shared" si="131"/>
        <v>0</v>
      </c>
      <c r="K228" s="269">
        <f t="shared" si="131"/>
        <v>0</v>
      </c>
      <c r="L228" s="269">
        <f t="shared" si="13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:H230" si="132">SUM(G223:G228)</f>
        <v>0</v>
      </c>
      <c r="H230" s="595">
        <f t="shared" si="132"/>
        <v>0</v>
      </c>
      <c r="I230" s="595">
        <f t="shared" ref="I230:J230" si="133">SUM(I223:I228)</f>
        <v>0</v>
      </c>
      <c r="J230" s="595">
        <f t="shared" si="133"/>
        <v>0</v>
      </c>
      <c r="K230" s="595">
        <f t="shared" ref="K230:L230" si="134">SUM(K223:K228)</f>
        <v>0</v>
      </c>
      <c r="L230" s="595">
        <f t="shared" si="134"/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:H234" si="135">G200+G217+G230</f>
        <v>0</v>
      </c>
      <c r="H234" s="593">
        <f t="shared" si="135"/>
        <v>0</v>
      </c>
      <c r="I234" s="593">
        <f t="shared" ref="I234:J234" si="136">I200+I217+I230</f>
        <v>0</v>
      </c>
      <c r="J234" s="593">
        <f t="shared" si="136"/>
        <v>0</v>
      </c>
      <c r="K234" s="593">
        <f t="shared" ref="K234:L234" si="137">K200+K217+K230</f>
        <v>0</v>
      </c>
      <c r="L234" s="593">
        <f t="shared" si="137"/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38">G9</f>
        <v>2014</v>
      </c>
      <c r="H243" s="664">
        <f t="shared" si="138"/>
        <v>2015</v>
      </c>
      <c r="I243" s="664">
        <f t="shared" si="138"/>
        <v>2016</v>
      </c>
      <c r="J243" s="664">
        <f t="shared" si="138"/>
        <v>2017</v>
      </c>
      <c r="K243" s="664">
        <f t="shared" si="138"/>
        <v>2018</v>
      </c>
      <c r="L243" s="664">
        <f t="shared" ref="L243" si="139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40">H141</f>
        <v>0</v>
      </c>
      <c r="I249" s="519">
        <f t="shared" ref="I249:J249" si="141">I141</f>
        <v>0</v>
      </c>
      <c r="J249" s="519">
        <f t="shared" si="141"/>
        <v>0</v>
      </c>
      <c r="K249" s="519">
        <f t="shared" ref="K249:L249" si="142">K141</f>
        <v>0</v>
      </c>
      <c r="L249" s="519">
        <f t="shared" si="142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43">H153</f>
        <v>0</v>
      </c>
      <c r="I250" s="601">
        <f t="shared" ref="I250:J250" si="144">I153</f>
        <v>0</v>
      </c>
      <c r="J250" s="601">
        <f t="shared" si="144"/>
        <v>0</v>
      </c>
      <c r="K250" s="601">
        <f t="shared" ref="K250:L250" si="145">K153</f>
        <v>0</v>
      </c>
      <c r="L250" s="601">
        <f t="shared" si="145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46">H165</f>
        <v>0</v>
      </c>
      <c r="I251" s="601">
        <f t="shared" ref="I251:J251" si="147">I165</f>
        <v>0</v>
      </c>
      <c r="J251" s="601">
        <f t="shared" si="147"/>
        <v>0</v>
      </c>
      <c r="K251" s="601">
        <f t="shared" ref="K251:L251" si="148">K165</f>
        <v>0</v>
      </c>
      <c r="L251" s="601">
        <f t="shared" si="148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:H252" si="149">SUM(G249:G251)</f>
        <v>0</v>
      </c>
      <c r="H252" s="523">
        <f t="shared" si="149"/>
        <v>0</v>
      </c>
      <c r="I252" s="523">
        <f t="shared" ref="I252:J252" si="150">SUM(I249:I251)</f>
        <v>0</v>
      </c>
      <c r="J252" s="523">
        <f t="shared" si="150"/>
        <v>0</v>
      </c>
      <c r="K252" s="523">
        <f t="shared" ref="K252:L252" si="151">SUM(K249:K251)</f>
        <v>0</v>
      </c>
      <c r="L252" s="523">
        <f t="shared" si="151"/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52">H190</f>
        <v>0</v>
      </c>
      <c r="I254" s="519">
        <f t="shared" si="152"/>
        <v>0</v>
      </c>
      <c r="J254" s="519">
        <f t="shared" si="152"/>
        <v>0</v>
      </c>
      <c r="K254" s="519">
        <f t="shared" ref="K254:L254" si="153">K190</f>
        <v>0</v>
      </c>
      <c r="L254" s="519">
        <f t="shared" si="153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" si="154">H200</f>
        <v>0</v>
      </c>
      <c r="I255" s="519">
        <f t="shared" ref="I255:J255" si="155">I200</f>
        <v>0</v>
      </c>
      <c r="J255" s="519">
        <f t="shared" si="155"/>
        <v>0</v>
      </c>
      <c r="K255" s="519">
        <f t="shared" ref="K255:L255" si="156">K200</f>
        <v>0</v>
      </c>
      <c r="L255" s="519">
        <f t="shared" si="156"/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" si="157">H217</f>
        <v>0</v>
      </c>
      <c r="I256" s="519">
        <f t="shared" ref="I256:J256" si="158">I217</f>
        <v>0</v>
      </c>
      <c r="J256" s="519">
        <f t="shared" si="158"/>
        <v>0</v>
      </c>
      <c r="K256" s="519">
        <f t="shared" ref="K256:L256" si="159">K217</f>
        <v>0</v>
      </c>
      <c r="L256" s="519">
        <f t="shared" si="159"/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" si="160">H230</f>
        <v>0</v>
      </c>
      <c r="I257" s="519">
        <f t="shared" ref="I257:J257" si="161">I230</f>
        <v>0</v>
      </c>
      <c r="J257" s="519">
        <f t="shared" si="161"/>
        <v>0</v>
      </c>
      <c r="K257" s="519">
        <f t="shared" ref="K257:L257" si="162">K230</f>
        <v>0</v>
      </c>
      <c r="L257" s="519">
        <f t="shared" si="162"/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:H258" si="163">SUM(G254:G257)</f>
        <v>0</v>
      </c>
      <c r="H258" s="523">
        <f t="shared" si="163"/>
        <v>0</v>
      </c>
      <c r="I258" s="523">
        <f t="shared" ref="I258:J258" si="164">SUM(I254:I257)</f>
        <v>0</v>
      </c>
      <c r="J258" s="523">
        <f t="shared" si="164"/>
        <v>0</v>
      </c>
      <c r="K258" s="523">
        <f t="shared" ref="K258:L258" si="165">SUM(K254:K257)</f>
        <v>0</v>
      </c>
      <c r="L258" s="523">
        <f t="shared" si="165"/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:H260" si="166">G252-G258</f>
        <v>0</v>
      </c>
      <c r="H260" s="523">
        <f t="shared" si="166"/>
        <v>0</v>
      </c>
      <c r="I260" s="523">
        <f t="shared" ref="I260:J260" si="167">I252-I258</f>
        <v>0</v>
      </c>
      <c r="J260" s="523">
        <f t="shared" si="167"/>
        <v>0</v>
      </c>
      <c r="K260" s="523">
        <f t="shared" ref="K260:L260" si="168">K252-K258</f>
        <v>0</v>
      </c>
      <c r="L260" s="523">
        <f t="shared" si="168"/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69">G266</f>
        <v>0</v>
      </c>
      <c r="I266" s="409">
        <f t="shared" si="169"/>
        <v>0</v>
      </c>
      <c r="J266" s="409">
        <f t="shared" si="169"/>
        <v>0</v>
      </c>
      <c r="K266" s="409">
        <f t="shared" si="169"/>
        <v>0</v>
      </c>
      <c r="L266" s="409">
        <f t="shared" si="169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69"/>
        <v>0</v>
      </c>
      <c r="I267" s="409">
        <f t="shared" si="169"/>
        <v>0</v>
      </c>
      <c r="J267" s="409">
        <f t="shared" si="169"/>
        <v>0</v>
      </c>
      <c r="K267" s="409">
        <f t="shared" si="169"/>
        <v>0</v>
      </c>
      <c r="L267" s="409">
        <f t="shared" si="169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70">G266-G267</f>
        <v>0</v>
      </c>
      <c r="H269" s="523">
        <f t="shared" si="170"/>
        <v>0</v>
      </c>
      <c r="I269" s="523">
        <f t="shared" si="170"/>
        <v>0</v>
      </c>
      <c r="J269" s="523">
        <f t="shared" si="170"/>
        <v>0</v>
      </c>
      <c r="K269" s="523">
        <f t="shared" si="170"/>
        <v>0</v>
      </c>
      <c r="L269" s="523">
        <f t="shared" ref="L269" si="171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72">G260+G269</f>
        <v>0</v>
      </c>
      <c r="H273" s="523">
        <f t="shared" si="172"/>
        <v>0</v>
      </c>
      <c r="I273" s="523">
        <f t="shared" si="172"/>
        <v>0</v>
      </c>
      <c r="J273" s="523">
        <f t="shared" si="172"/>
        <v>0</v>
      </c>
      <c r="K273" s="523">
        <f t="shared" si="172"/>
        <v>0</v>
      </c>
      <c r="L273" s="523">
        <f t="shared" ref="L273" si="173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74">G273/(G252+G266)</f>
        <v>#DIV/0!</v>
      </c>
      <c r="H274" s="662" t="e">
        <f t="shared" si="174"/>
        <v>#DIV/0!</v>
      </c>
      <c r="I274" s="662" t="e">
        <f t="shared" si="174"/>
        <v>#DIV/0!</v>
      </c>
      <c r="J274" s="662" t="e">
        <f t="shared" si="174"/>
        <v>#DIV/0!</v>
      </c>
      <c r="K274" s="662" t="e">
        <f t="shared" si="174"/>
        <v>#DIV/0!</v>
      </c>
      <c r="L274" s="662" t="e">
        <f t="shared" ref="L274" si="175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211:E211"/>
    <mergeCell ref="D212:E212"/>
    <mergeCell ref="D213:E213"/>
    <mergeCell ref="D214:E214"/>
    <mergeCell ref="D215:E215"/>
    <mergeCell ref="D210:E210"/>
    <mergeCell ref="D195:E195"/>
    <mergeCell ref="D196:E196"/>
    <mergeCell ref="D197:E197"/>
    <mergeCell ref="D162:E162"/>
    <mergeCell ref="D182:E182"/>
    <mergeCell ref="D183:E183"/>
    <mergeCell ref="D184:E184"/>
    <mergeCell ref="D185:E185"/>
    <mergeCell ref="D186:E186"/>
    <mergeCell ref="D198:E198"/>
    <mergeCell ref="D206:E206"/>
    <mergeCell ref="D207:E207"/>
    <mergeCell ref="D208:E208"/>
    <mergeCell ref="D209:E209"/>
    <mergeCell ref="D161:E161"/>
    <mergeCell ref="D127:E127"/>
    <mergeCell ref="D128:E128"/>
    <mergeCell ref="D131:E131"/>
    <mergeCell ref="D132:E132"/>
    <mergeCell ref="D133:E133"/>
    <mergeCell ref="D134:E134"/>
    <mergeCell ref="D135:E135"/>
    <mergeCell ref="D146:E146"/>
    <mergeCell ref="D149:E149"/>
    <mergeCell ref="D150:E150"/>
    <mergeCell ref="D158:E158"/>
    <mergeCell ref="D126:E126"/>
    <mergeCell ref="D118:E118"/>
    <mergeCell ref="D119:E119"/>
    <mergeCell ref="D120:E120"/>
    <mergeCell ref="D124:E124"/>
    <mergeCell ref="D125:E125"/>
  </mergeCells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:H52" si="30">SUM(G47:G48)</f>
        <v>0</v>
      </c>
      <c r="H52" s="517">
        <f t="shared" si="30"/>
        <v>0</v>
      </c>
      <c r="I52" s="517">
        <f t="shared" ref="I52:J52" si="31">SUM(I47:I48)</f>
        <v>0</v>
      </c>
      <c r="J52" s="517">
        <f t="shared" si="31"/>
        <v>0</v>
      </c>
      <c r="K52" s="517">
        <f t="shared" ref="K52:L52" si="32">SUM(K47:K48)</f>
        <v>0</v>
      </c>
      <c r="L52" s="517">
        <f t="shared" si="32"/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3">G55</f>
        <v>0</v>
      </c>
      <c r="I55" s="316">
        <f t="shared" si="33"/>
        <v>0</v>
      </c>
      <c r="J55" s="316">
        <f t="shared" si="33"/>
        <v>0</v>
      </c>
      <c r="K55" s="316">
        <f t="shared" si="33"/>
        <v>0</v>
      </c>
      <c r="L55" s="316">
        <f t="shared" si="33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3"/>
        <v>0</v>
      </c>
      <c r="I56" s="316">
        <f t="shared" si="33"/>
        <v>0</v>
      </c>
      <c r="J56" s="316">
        <f t="shared" si="33"/>
        <v>0</v>
      </c>
      <c r="K56" s="316">
        <f t="shared" si="33"/>
        <v>0</v>
      </c>
      <c r="L56" s="316">
        <f t="shared" si="33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4">G55+G56</f>
        <v>0</v>
      </c>
      <c r="H57" s="516">
        <f t="shared" si="34"/>
        <v>0</v>
      </c>
      <c r="I57" s="516">
        <f t="shared" si="34"/>
        <v>0</v>
      </c>
      <c r="J57" s="516">
        <f t="shared" si="34"/>
        <v>0</v>
      </c>
      <c r="K57" s="516">
        <f t="shared" si="34"/>
        <v>0</v>
      </c>
      <c r="L57" s="516">
        <f t="shared" si="34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5">G58</f>
        <v>0</v>
      </c>
      <c r="I58" s="316">
        <f t="shared" si="35"/>
        <v>0</v>
      </c>
      <c r="J58" s="316">
        <f t="shared" si="35"/>
        <v>0</v>
      </c>
      <c r="K58" s="316">
        <f t="shared" si="35"/>
        <v>0</v>
      </c>
      <c r="L58" s="316">
        <f t="shared" si="35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5"/>
        <v>0</v>
      </c>
      <c r="I59" s="316">
        <f t="shared" si="35"/>
        <v>0</v>
      </c>
      <c r="J59" s="316">
        <f t="shared" si="35"/>
        <v>0</v>
      </c>
      <c r="K59" s="316">
        <f t="shared" si="35"/>
        <v>0</v>
      </c>
      <c r="L59" s="316">
        <f t="shared" si="35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6">($E$27*G58)+($E$28*G59)</f>
        <v>0</v>
      </c>
      <c r="H60" s="596">
        <f t="shared" si="36"/>
        <v>0</v>
      </c>
      <c r="I60" s="596">
        <f t="shared" si="36"/>
        <v>0</v>
      </c>
      <c r="J60" s="596">
        <f t="shared" si="36"/>
        <v>0</v>
      </c>
      <c r="K60" s="596">
        <f t="shared" si="36"/>
        <v>0</v>
      </c>
      <c r="L60" s="596">
        <f t="shared" ref="L60" si="37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8">ROUND(IF(G64&lt;(G57*0.8),G64,(0.8*G57)),0)</f>
        <v>0</v>
      </c>
      <c r="H61" s="517">
        <f t="shared" si="38"/>
        <v>0</v>
      </c>
      <c r="I61" s="517">
        <f>ROUND(IF(I64&lt;(I57*0.8),I64,(0.8*I57)),0)</f>
        <v>0</v>
      </c>
      <c r="J61" s="517">
        <f t="shared" si="38"/>
        <v>0</v>
      </c>
      <c r="K61" s="517">
        <f t="shared" si="38"/>
        <v>0</v>
      </c>
      <c r="L61" s="517">
        <f t="shared" ref="L61" si="39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0">+G62</f>
        <v>#REF!</v>
      </c>
      <c r="I62" s="315" t="e">
        <f t="shared" si="40"/>
        <v>#REF!</v>
      </c>
      <c r="J62" s="315" t="e">
        <f t="shared" si="40"/>
        <v>#REF!</v>
      </c>
      <c r="K62" s="315" t="e">
        <f t="shared" si="40"/>
        <v>#REF!</v>
      </c>
      <c r="L62" s="315" t="e">
        <f t="shared" si="40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:H63" si="41">SUM(G58:G59)</f>
        <v>0</v>
      </c>
      <c r="H63" s="517">
        <f t="shared" si="41"/>
        <v>0</v>
      </c>
      <c r="I63" s="517">
        <f t="shared" ref="I63:J63" si="42">SUM(I58:I59)</f>
        <v>0</v>
      </c>
      <c r="J63" s="517">
        <f t="shared" si="42"/>
        <v>0</v>
      </c>
      <c r="K63" s="517">
        <f t="shared" ref="K63:L63" si="43">SUM(K58:K59)</f>
        <v>0</v>
      </c>
      <c r="L63" s="517">
        <f t="shared" si="43"/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4">G9</f>
        <v>2014</v>
      </c>
      <c r="H67" s="668">
        <f t="shared" si="44"/>
        <v>2015</v>
      </c>
      <c r="I67" s="668">
        <f t="shared" si="44"/>
        <v>2016</v>
      </c>
      <c r="J67" s="668">
        <f t="shared" si="44"/>
        <v>2017</v>
      </c>
      <c r="K67" s="668">
        <f t="shared" si="44"/>
        <v>2018</v>
      </c>
      <c r="L67" s="668">
        <f t="shared" ref="L67" si="45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6">SUM(G71:G72)</f>
        <v>0</v>
      </c>
      <c r="H70" s="517">
        <f t="shared" si="46"/>
        <v>0</v>
      </c>
      <c r="I70" s="517">
        <f t="shared" si="46"/>
        <v>0</v>
      </c>
      <c r="J70" s="517">
        <f t="shared" si="46"/>
        <v>0</v>
      </c>
      <c r="K70" s="517">
        <f t="shared" si="46"/>
        <v>0</v>
      </c>
      <c r="L70" s="517">
        <f t="shared" ref="L70" si="47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48">LOOKUP(G69,groepenleerlingennu,vloeroppervlaknu)</f>
        <v>375</v>
      </c>
      <c r="H74" s="587">
        <f t="shared" si="48"/>
        <v>375</v>
      </c>
      <c r="I74" s="587">
        <f t="shared" si="48"/>
        <v>375</v>
      </c>
      <c r="J74" s="587">
        <f t="shared" si="48"/>
        <v>375</v>
      </c>
      <c r="K74" s="587">
        <f t="shared" si="48"/>
        <v>375</v>
      </c>
      <c r="L74" s="587">
        <f t="shared" ref="L74" si="49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0">SUM(G76:G77)</f>
        <v>0</v>
      </c>
      <c r="H75" s="517">
        <f t="shared" ref="H75:I75" si="51">SUM(H76:H77)</f>
        <v>0</v>
      </c>
      <c r="I75" s="517">
        <f t="shared" si="51"/>
        <v>0</v>
      </c>
      <c r="J75" s="517">
        <f t="shared" ref="J75:K75" si="52">SUM(J76:J77)</f>
        <v>0</v>
      </c>
      <c r="K75" s="517">
        <f t="shared" si="52"/>
        <v>0</v>
      </c>
      <c r="L75" s="517">
        <f t="shared" ref="L75" si="53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4">LOOKUP(G71,groepenleerlingennu,vloeroppervlaknu)</f>
        <v>0</v>
      </c>
      <c r="H76" s="598">
        <f t="shared" si="54"/>
        <v>0</v>
      </c>
      <c r="I76" s="598">
        <f t="shared" ref="I76:J76" si="55">LOOKUP(I71,groepenleerlingennu,vloeroppervlaknu)</f>
        <v>0</v>
      </c>
      <c r="J76" s="598">
        <f t="shared" si="55"/>
        <v>0</v>
      </c>
      <c r="K76" s="598">
        <f t="shared" ref="K76:L76" si="56">LOOKUP(K71,groepenleerlingennu,vloeroppervlaknu)</f>
        <v>0</v>
      </c>
      <c r="L76" s="598">
        <f t="shared" si="56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4"/>
        <v>0</v>
      </c>
      <c r="H77" s="598">
        <f t="shared" si="54"/>
        <v>0</v>
      </c>
      <c r="I77" s="598">
        <f t="shared" ref="I77:J77" si="57">LOOKUP(I72,groepenleerlingennu,vloeroppervlaknu)</f>
        <v>0</v>
      </c>
      <c r="J77" s="598">
        <f t="shared" si="57"/>
        <v>0</v>
      </c>
      <c r="K77" s="598">
        <f t="shared" ref="K77:L77" si="58">LOOKUP(K72,groepenleerlingennu,vloeroppervlaknu)</f>
        <v>0</v>
      </c>
      <c r="L77" s="598">
        <f t="shared" si="58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59">IF(G71=0,0,1)+IF(G72=0,0,1)</f>
        <v>0</v>
      </c>
      <c r="H79" s="110">
        <f t="shared" si="59"/>
        <v>0</v>
      </c>
      <c r="I79" s="110">
        <f t="shared" si="59"/>
        <v>0</v>
      </c>
      <c r="J79" s="110">
        <f t="shared" si="59"/>
        <v>0</v>
      </c>
      <c r="K79" s="110">
        <f t="shared" si="59"/>
        <v>0</v>
      </c>
      <c r="L79" s="110">
        <f t="shared" ref="L79" si="60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1">G8</f>
        <v>2014/15</v>
      </c>
      <c r="H86" s="664" t="str">
        <f t="shared" si="61"/>
        <v>2015/16</v>
      </c>
      <c r="I86" s="664" t="str">
        <f t="shared" si="61"/>
        <v>2016/17</v>
      </c>
      <c r="J86" s="664" t="str">
        <f t="shared" si="61"/>
        <v>2017/18</v>
      </c>
      <c r="K86" s="664" t="str">
        <f t="shared" si="61"/>
        <v>2018/19</v>
      </c>
      <c r="L86" s="664" t="str">
        <f t="shared" ref="L86" si="62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3">IF(G46=0,0,ROUND(0.75*(SUM(G99:G100)-G97),2))</f>
        <v>0</v>
      </c>
      <c r="H98" s="519">
        <f t="shared" si="63"/>
        <v>0</v>
      </c>
      <c r="I98" s="519">
        <f t="shared" si="63"/>
        <v>0</v>
      </c>
      <c r="J98" s="519">
        <f t="shared" si="63"/>
        <v>0</v>
      </c>
      <c r="K98" s="519">
        <f t="shared" si="63"/>
        <v>0</v>
      </c>
      <c r="L98" s="519">
        <f t="shared" ref="L98" si="64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5">SUM(G104:G108)</f>
        <v>0</v>
      </c>
      <c r="H109" s="588">
        <f t="shared" si="65"/>
        <v>0</v>
      </c>
      <c r="I109" s="588">
        <f t="shared" si="65"/>
        <v>0</v>
      </c>
      <c r="J109" s="588">
        <f t="shared" si="65"/>
        <v>0</v>
      </c>
      <c r="K109" s="588">
        <f t="shared" si="65"/>
        <v>0</v>
      </c>
      <c r="L109" s="588">
        <f t="shared" ref="L109" si="66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:H114" si="67">G111+G112+G113</f>
        <v>0</v>
      </c>
      <c r="H114" s="589">
        <f t="shared" si="67"/>
        <v>0</v>
      </c>
      <c r="I114" s="589">
        <f t="shared" ref="I114:J114" si="68">I111+I112+I113</f>
        <v>0</v>
      </c>
      <c r="J114" s="589">
        <f t="shared" si="68"/>
        <v>0</v>
      </c>
      <c r="K114" s="589">
        <f t="shared" ref="K114:L114" si="69">K111+K112+K113</f>
        <v>0</v>
      </c>
      <c r="L114" s="589">
        <f t="shared" si="69"/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0">G118</f>
        <v>0</v>
      </c>
      <c r="I118" s="269">
        <f t="shared" si="70"/>
        <v>0</v>
      </c>
      <c r="J118" s="269">
        <f t="shared" si="70"/>
        <v>0</v>
      </c>
      <c r="K118" s="269">
        <f t="shared" si="70"/>
        <v>0</v>
      </c>
      <c r="L118" s="269">
        <f t="shared" si="70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0"/>
        <v>0</v>
      </c>
      <c r="I119" s="269">
        <f t="shared" si="70"/>
        <v>0</v>
      </c>
      <c r="J119" s="269">
        <f t="shared" si="70"/>
        <v>0</v>
      </c>
      <c r="K119" s="269">
        <f t="shared" si="70"/>
        <v>0</v>
      </c>
      <c r="L119" s="269">
        <f t="shared" si="70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0"/>
        <v>0</v>
      </c>
      <c r="I120" s="269">
        <f t="shared" si="70"/>
        <v>0</v>
      </c>
      <c r="J120" s="269">
        <f t="shared" si="70"/>
        <v>0</v>
      </c>
      <c r="K120" s="269">
        <f t="shared" si="70"/>
        <v>0</v>
      </c>
      <c r="L120" s="269">
        <f t="shared" si="70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1">SUM(G116:G120)</f>
        <v>0</v>
      </c>
      <c r="H121" s="590">
        <f t="shared" si="71"/>
        <v>0</v>
      </c>
      <c r="I121" s="590">
        <f t="shared" ref="I121:J121" si="72">SUM(I116:I120)</f>
        <v>0</v>
      </c>
      <c r="J121" s="590">
        <f t="shared" si="72"/>
        <v>0</v>
      </c>
      <c r="K121" s="590">
        <f t="shared" ref="K121:L121" si="73">SUM(K116:K120)</f>
        <v>0</v>
      </c>
      <c r="L121" s="590">
        <f t="shared" si="73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4">G124</f>
        <v>0</v>
      </c>
      <c r="I124" s="269">
        <f t="shared" si="74"/>
        <v>0</v>
      </c>
      <c r="J124" s="269">
        <f t="shared" si="74"/>
        <v>0</v>
      </c>
      <c r="K124" s="269">
        <f t="shared" si="74"/>
        <v>0</v>
      </c>
      <c r="L124" s="269">
        <f t="shared" si="74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4"/>
        <v>0</v>
      </c>
      <c r="I125" s="269">
        <f t="shared" si="74"/>
        <v>0</v>
      </c>
      <c r="J125" s="269">
        <f t="shared" si="74"/>
        <v>0</v>
      </c>
      <c r="K125" s="269">
        <f t="shared" si="74"/>
        <v>0</v>
      </c>
      <c r="L125" s="269">
        <f t="shared" si="74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4"/>
        <v>0</v>
      </c>
      <c r="I126" s="269">
        <f t="shared" si="74"/>
        <v>0</v>
      </c>
      <c r="J126" s="269">
        <f t="shared" si="74"/>
        <v>0</v>
      </c>
      <c r="K126" s="269">
        <f t="shared" si="74"/>
        <v>0</v>
      </c>
      <c r="L126" s="269">
        <f t="shared" si="74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4"/>
        <v>0</v>
      </c>
      <c r="I127" s="269">
        <f t="shared" si="74"/>
        <v>0</v>
      </c>
      <c r="J127" s="269">
        <f t="shared" si="74"/>
        <v>0</v>
      </c>
      <c r="K127" s="269">
        <f t="shared" si="74"/>
        <v>0</v>
      </c>
      <c r="L127" s="269">
        <f t="shared" si="74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4"/>
        <v>0</v>
      </c>
      <c r="I128" s="269">
        <f t="shared" si="74"/>
        <v>0</v>
      </c>
      <c r="J128" s="269">
        <f t="shared" si="74"/>
        <v>0</v>
      </c>
      <c r="K128" s="269">
        <f t="shared" si="74"/>
        <v>0</v>
      </c>
      <c r="L128" s="269">
        <f t="shared" si="74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:H129" si="75">SUM(G124:G128)</f>
        <v>0</v>
      </c>
      <c r="H129" s="591">
        <f t="shared" si="75"/>
        <v>0</v>
      </c>
      <c r="I129" s="591">
        <f t="shared" ref="I129:J129" si="76">SUM(I124:I128)</f>
        <v>0</v>
      </c>
      <c r="J129" s="591">
        <f t="shared" si="76"/>
        <v>0</v>
      </c>
      <c r="K129" s="591">
        <f t="shared" ref="K129:L129" si="77">SUM(K124:K128)</f>
        <v>0</v>
      </c>
      <c r="L129" s="591">
        <f t="shared" si="77"/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78">G131</f>
        <v>0</v>
      </c>
      <c r="I131" s="269">
        <f t="shared" si="78"/>
        <v>0</v>
      </c>
      <c r="J131" s="269">
        <f t="shared" si="78"/>
        <v>0</v>
      </c>
      <c r="K131" s="269">
        <f t="shared" si="78"/>
        <v>0</v>
      </c>
      <c r="L131" s="269">
        <f t="shared" si="78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78"/>
        <v>0</v>
      </c>
      <c r="I132" s="269">
        <f t="shared" si="78"/>
        <v>0</v>
      </c>
      <c r="J132" s="269">
        <f t="shared" si="78"/>
        <v>0</v>
      </c>
      <c r="K132" s="269">
        <f t="shared" si="78"/>
        <v>0</v>
      </c>
      <c r="L132" s="269">
        <f t="shared" si="78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78"/>
        <v>0</v>
      </c>
      <c r="I133" s="269">
        <f t="shared" si="78"/>
        <v>0</v>
      </c>
      <c r="J133" s="269">
        <f t="shared" si="78"/>
        <v>0</v>
      </c>
      <c r="K133" s="269">
        <f t="shared" si="78"/>
        <v>0</v>
      </c>
      <c r="L133" s="269">
        <f t="shared" si="78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78"/>
        <v>0</v>
      </c>
      <c r="I134" s="269">
        <f t="shared" si="78"/>
        <v>0</v>
      </c>
      <c r="J134" s="269">
        <f t="shared" si="78"/>
        <v>0</v>
      </c>
      <c r="K134" s="269">
        <f t="shared" si="78"/>
        <v>0</v>
      </c>
      <c r="L134" s="269">
        <f t="shared" si="78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78"/>
        <v>0</v>
      </c>
      <c r="I135" s="269">
        <f t="shared" si="78"/>
        <v>0</v>
      </c>
      <c r="J135" s="269">
        <f t="shared" si="78"/>
        <v>0</v>
      </c>
      <c r="K135" s="269">
        <f t="shared" si="78"/>
        <v>0</v>
      </c>
      <c r="L135" s="269">
        <f t="shared" si="78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:H136" si="79">SUM(G131:G135)</f>
        <v>0</v>
      </c>
      <c r="H136" s="591">
        <f t="shared" si="79"/>
        <v>0</v>
      </c>
      <c r="I136" s="591">
        <f t="shared" ref="I136:J136" si="80">SUM(I131:I135)</f>
        <v>0</v>
      </c>
      <c r="J136" s="591">
        <f t="shared" si="80"/>
        <v>0</v>
      </c>
      <c r="K136" s="591">
        <f t="shared" ref="K136:L136" si="81">SUM(K131:K135)</f>
        <v>0</v>
      </c>
      <c r="L136" s="591">
        <f t="shared" si="81"/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:H138" si="82">G129-G136</f>
        <v>0</v>
      </c>
      <c r="H138" s="588">
        <f t="shared" si="82"/>
        <v>0</v>
      </c>
      <c r="I138" s="588">
        <f t="shared" ref="I138:J138" si="83">I129-I136</f>
        <v>0</v>
      </c>
      <c r="J138" s="588">
        <f t="shared" si="83"/>
        <v>0</v>
      </c>
      <c r="K138" s="588">
        <f t="shared" ref="K138:L138" si="84">K129-K136</f>
        <v>0</v>
      </c>
      <c r="L138" s="588">
        <f t="shared" si="84"/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85">G102+G109+G114+G121-G138</f>
        <v>0</v>
      </c>
      <c r="H140" s="592">
        <f t="shared" si="85"/>
        <v>0</v>
      </c>
      <c r="I140" s="592">
        <f t="shared" si="85"/>
        <v>0</v>
      </c>
      <c r="J140" s="592">
        <f t="shared" si="85"/>
        <v>0</v>
      </c>
      <c r="K140" s="592">
        <f t="shared" si="85"/>
        <v>0</v>
      </c>
      <c r="L140" s="592">
        <f t="shared" ref="L140" si="86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87">7/12*(G140-G114)+5/12*(H140-H114)+H114</f>
        <v>0</v>
      </c>
      <c r="I141" s="616">
        <f t="shared" si="87"/>
        <v>0</v>
      </c>
      <c r="J141" s="616">
        <f t="shared" si="87"/>
        <v>0</v>
      </c>
      <c r="K141" s="616">
        <f t="shared" si="87"/>
        <v>0</v>
      </c>
      <c r="L141" s="616">
        <f t="shared" si="87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88">G146</f>
        <v>0</v>
      </c>
      <c r="I146" s="269">
        <f t="shared" si="88"/>
        <v>0</v>
      </c>
      <c r="J146" s="269">
        <f t="shared" si="88"/>
        <v>0</v>
      </c>
      <c r="K146" s="269">
        <f t="shared" si="88"/>
        <v>0</v>
      </c>
      <c r="L146" s="269">
        <f t="shared" si="88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89">G147</f>
        <v>0</v>
      </c>
      <c r="I147" s="269">
        <f t="shared" si="89"/>
        <v>0</v>
      </c>
      <c r="J147" s="269">
        <f t="shared" si="89"/>
        <v>0</v>
      </c>
      <c r="K147" s="269">
        <f t="shared" si="89"/>
        <v>0</v>
      </c>
      <c r="L147" s="269">
        <f t="shared" si="89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89"/>
        <v>0</v>
      </c>
      <c r="I148" s="269">
        <f t="shared" si="89"/>
        <v>0</v>
      </c>
      <c r="J148" s="269">
        <f t="shared" si="89"/>
        <v>0</v>
      </c>
      <c r="K148" s="269">
        <f t="shared" si="89"/>
        <v>0</v>
      </c>
      <c r="L148" s="269">
        <f t="shared" si="89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88"/>
        <v>0</v>
      </c>
      <c r="I149" s="269">
        <f t="shared" si="88"/>
        <v>0</v>
      </c>
      <c r="J149" s="269">
        <f t="shared" si="88"/>
        <v>0</v>
      </c>
      <c r="K149" s="269">
        <f t="shared" si="88"/>
        <v>0</v>
      </c>
      <c r="L149" s="269">
        <f t="shared" si="88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88"/>
        <v>0</v>
      </c>
      <c r="I150" s="269">
        <f t="shared" si="88"/>
        <v>0</v>
      </c>
      <c r="J150" s="269">
        <f t="shared" si="88"/>
        <v>0</v>
      </c>
      <c r="K150" s="269">
        <f t="shared" si="88"/>
        <v>0</v>
      </c>
      <c r="L150" s="269">
        <f t="shared" si="88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0">SUM(G146:G150)</f>
        <v>0</v>
      </c>
      <c r="H152" s="593">
        <f t="shared" ref="H152:I152" si="91">SUM(H146:H150)</f>
        <v>0</v>
      </c>
      <c r="I152" s="593">
        <f t="shared" si="91"/>
        <v>0</v>
      </c>
      <c r="J152" s="593">
        <f t="shared" ref="J152:K152" si="92">SUM(J146:J150)</f>
        <v>0</v>
      </c>
      <c r="K152" s="593">
        <f t="shared" si="92"/>
        <v>0</v>
      </c>
      <c r="L152" s="593">
        <f t="shared" ref="L152" si="93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94">7/12*G152+5/12*H152</f>
        <v>0</v>
      </c>
      <c r="I153" s="616">
        <f t="shared" si="94"/>
        <v>0</v>
      </c>
      <c r="J153" s="616">
        <f t="shared" si="94"/>
        <v>0</v>
      </c>
      <c r="K153" s="616">
        <f t="shared" si="94"/>
        <v>0</v>
      </c>
      <c r="L153" s="616">
        <f t="shared" si="94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95">G158</f>
        <v>0</v>
      </c>
      <c r="I158" s="269">
        <f t="shared" si="95"/>
        <v>0</v>
      </c>
      <c r="J158" s="269">
        <f t="shared" si="95"/>
        <v>0</v>
      </c>
      <c r="K158" s="269">
        <f t="shared" si="95"/>
        <v>0</v>
      </c>
      <c r="L158" s="269">
        <f t="shared" si="95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96">G159</f>
        <v>0</v>
      </c>
      <c r="I159" s="269">
        <f t="shared" si="96"/>
        <v>0</v>
      </c>
      <c r="J159" s="269">
        <f t="shared" si="96"/>
        <v>0</v>
      </c>
      <c r="K159" s="269">
        <f t="shared" si="96"/>
        <v>0</v>
      </c>
      <c r="L159" s="269">
        <f t="shared" si="96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96"/>
        <v>0</v>
      </c>
      <c r="I160" s="269">
        <f t="shared" si="96"/>
        <v>0</v>
      </c>
      <c r="J160" s="269">
        <f t="shared" si="96"/>
        <v>0</v>
      </c>
      <c r="K160" s="269">
        <f t="shared" si="96"/>
        <v>0</v>
      </c>
      <c r="L160" s="269">
        <f t="shared" si="96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95"/>
        <v>0</v>
      </c>
      <c r="I161" s="269">
        <f t="shared" si="95"/>
        <v>0</v>
      </c>
      <c r="J161" s="269">
        <f t="shared" si="95"/>
        <v>0</v>
      </c>
      <c r="K161" s="269">
        <f t="shared" si="95"/>
        <v>0</v>
      </c>
      <c r="L161" s="269">
        <f t="shared" si="95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95"/>
        <v>0</v>
      </c>
      <c r="I162" s="269">
        <f t="shared" si="95"/>
        <v>0</v>
      </c>
      <c r="J162" s="269">
        <f t="shared" si="95"/>
        <v>0</v>
      </c>
      <c r="K162" s="269">
        <f t="shared" si="95"/>
        <v>0</v>
      </c>
      <c r="L162" s="269">
        <f t="shared" si="95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97">SUM(G158:G162)</f>
        <v>0</v>
      </c>
      <c r="H164" s="593">
        <f t="shared" ref="H164:I164" si="98">SUM(H158:H162)</f>
        <v>0</v>
      </c>
      <c r="I164" s="593">
        <f t="shared" si="98"/>
        <v>0</v>
      </c>
      <c r="J164" s="593">
        <f t="shared" ref="J164:K164" si="99">SUM(J158:J162)</f>
        <v>0</v>
      </c>
      <c r="K164" s="593">
        <f t="shared" si="99"/>
        <v>0</v>
      </c>
      <c r="L164" s="593">
        <f t="shared" ref="L164" si="100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1">7/12*G164+5/12*H164</f>
        <v>0</v>
      </c>
      <c r="I165" s="616">
        <f t="shared" si="101"/>
        <v>0</v>
      </c>
      <c r="J165" s="616">
        <f t="shared" si="101"/>
        <v>0</v>
      </c>
      <c r="K165" s="616">
        <f t="shared" si="101"/>
        <v>0</v>
      </c>
      <c r="L165" s="616">
        <f t="shared" si="101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2">G86</f>
        <v>2014/15</v>
      </c>
      <c r="H170" s="664" t="str">
        <f t="shared" si="102"/>
        <v>2015/16</v>
      </c>
      <c r="I170" s="664" t="str">
        <f t="shared" si="102"/>
        <v>2016/17</v>
      </c>
      <c r="J170" s="664" t="str">
        <f t="shared" si="102"/>
        <v>2017/18</v>
      </c>
      <c r="K170" s="664" t="str">
        <f t="shared" si="102"/>
        <v>2018/19</v>
      </c>
      <c r="L170" s="664" t="str">
        <f t="shared" ref="L170" si="103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04">G9</f>
        <v>2014</v>
      </c>
      <c r="H171" s="664">
        <f t="shared" si="104"/>
        <v>2015</v>
      </c>
      <c r="I171" s="664">
        <f t="shared" si="104"/>
        <v>2016</v>
      </c>
      <c r="J171" s="664">
        <f t="shared" si="104"/>
        <v>2017</v>
      </c>
      <c r="K171" s="664">
        <f t="shared" si="104"/>
        <v>2018</v>
      </c>
      <c r="L171" s="664">
        <f t="shared" ref="L171" si="105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06">G177</f>
        <v>0</v>
      </c>
      <c r="I177" s="269">
        <f t="shared" si="106"/>
        <v>0</v>
      </c>
      <c r="J177" s="269">
        <f t="shared" si="106"/>
        <v>0</v>
      </c>
      <c r="K177" s="269">
        <f t="shared" si="106"/>
        <v>0</v>
      </c>
      <c r="L177" s="269">
        <f t="shared" si="106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06"/>
        <v>0</v>
      </c>
      <c r="I178" s="269">
        <f t="shared" si="106"/>
        <v>0</v>
      </c>
      <c r="J178" s="269">
        <f t="shared" si="106"/>
        <v>0</v>
      </c>
      <c r="K178" s="269">
        <f t="shared" si="106"/>
        <v>0</v>
      </c>
      <c r="L178" s="269">
        <f t="shared" si="106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06"/>
        <v>0</v>
      </c>
      <c r="I179" s="269">
        <f t="shared" si="106"/>
        <v>0</v>
      </c>
      <c r="J179" s="269">
        <f t="shared" si="106"/>
        <v>0</v>
      </c>
      <c r="K179" s="269">
        <f t="shared" si="106"/>
        <v>0</v>
      </c>
      <c r="L179" s="269">
        <f t="shared" si="106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07">SUM(G177:G179)</f>
        <v>0</v>
      </c>
      <c r="H180" s="594">
        <f t="shared" ref="H180:I180" si="108">SUM(H177:H179)</f>
        <v>0</v>
      </c>
      <c r="I180" s="594">
        <f t="shared" si="108"/>
        <v>0</v>
      </c>
      <c r="J180" s="594">
        <f t="shared" ref="J180:K180" si="109">SUM(J177:J179)</f>
        <v>0</v>
      </c>
      <c r="K180" s="594">
        <f t="shared" si="109"/>
        <v>0</v>
      </c>
      <c r="L180" s="594">
        <f t="shared" ref="L180" si="110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1">G182</f>
        <v>0</v>
      </c>
      <c r="I182" s="269">
        <f t="shared" si="111"/>
        <v>0</v>
      </c>
      <c r="J182" s="269">
        <f t="shared" si="111"/>
        <v>0</v>
      </c>
      <c r="K182" s="269">
        <f t="shared" si="111"/>
        <v>0</v>
      </c>
      <c r="L182" s="269">
        <f t="shared" si="111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1"/>
        <v>0</v>
      </c>
      <c r="I183" s="269">
        <f t="shared" si="111"/>
        <v>0</v>
      </c>
      <c r="J183" s="269">
        <f t="shared" si="111"/>
        <v>0</v>
      </c>
      <c r="K183" s="269">
        <f t="shared" si="111"/>
        <v>0</v>
      </c>
      <c r="L183" s="269">
        <f t="shared" si="111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1"/>
        <v>0</v>
      </c>
      <c r="I184" s="269">
        <f t="shared" si="111"/>
        <v>0</v>
      </c>
      <c r="J184" s="269">
        <f t="shared" si="111"/>
        <v>0</v>
      </c>
      <c r="K184" s="269">
        <f t="shared" si="111"/>
        <v>0</v>
      </c>
      <c r="L184" s="269">
        <f t="shared" si="111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1"/>
        <v>0</v>
      </c>
      <c r="I185" s="269">
        <f t="shared" si="111"/>
        <v>0</v>
      </c>
      <c r="J185" s="269">
        <f t="shared" si="111"/>
        <v>0</v>
      </c>
      <c r="K185" s="269">
        <f t="shared" si="111"/>
        <v>0</v>
      </c>
      <c r="L185" s="269">
        <f t="shared" si="111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1"/>
        <v>0</v>
      </c>
      <c r="I186" s="269">
        <f t="shared" si="111"/>
        <v>0</v>
      </c>
      <c r="J186" s="269">
        <f t="shared" si="111"/>
        <v>0</v>
      </c>
      <c r="K186" s="269">
        <f t="shared" si="111"/>
        <v>0</v>
      </c>
      <c r="L186" s="269">
        <f t="shared" si="111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2">SUM(G182:G186)</f>
        <v>0</v>
      </c>
      <c r="H187" s="594">
        <f t="shared" ref="H187:I187" si="113">SUM(H182:H186)</f>
        <v>0</v>
      </c>
      <c r="I187" s="594">
        <f t="shared" si="113"/>
        <v>0</v>
      </c>
      <c r="J187" s="594">
        <f t="shared" ref="J187:K187" si="114">SUM(J182:J186)</f>
        <v>0</v>
      </c>
      <c r="K187" s="594">
        <f t="shared" si="114"/>
        <v>0</v>
      </c>
      <c r="L187" s="594">
        <f t="shared" ref="L187" si="115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:H189" si="116">G180+G187</f>
        <v>0</v>
      </c>
      <c r="H189" s="593">
        <f t="shared" si="116"/>
        <v>0</v>
      </c>
      <c r="I189" s="593">
        <f t="shared" ref="I189:J189" si="117">I180+I187</f>
        <v>0</v>
      </c>
      <c r="J189" s="593">
        <f t="shared" si="117"/>
        <v>0</v>
      </c>
      <c r="K189" s="593">
        <f t="shared" ref="K189:L189" si="118">K180+K187</f>
        <v>0</v>
      </c>
      <c r="L189" s="593">
        <f t="shared" si="118"/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19">7/12*G189+5/12*H189</f>
        <v>0</v>
      </c>
      <c r="I190" s="353">
        <f t="shared" ref="I190" si="120">7/12*H189+5/12*I189</f>
        <v>0</v>
      </c>
      <c r="J190" s="353">
        <f t="shared" ref="J190:L190" si="121">7/12*I189+5/12*J189</f>
        <v>0</v>
      </c>
      <c r="K190" s="353">
        <f t="shared" si="121"/>
        <v>0</v>
      </c>
      <c r="L190" s="353">
        <f t="shared" si="121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2">G195</f>
        <v>0</v>
      </c>
      <c r="I195" s="269">
        <f t="shared" si="122"/>
        <v>0</v>
      </c>
      <c r="J195" s="269">
        <f t="shared" si="122"/>
        <v>0</v>
      </c>
      <c r="K195" s="269">
        <f t="shared" si="122"/>
        <v>0</v>
      </c>
      <c r="L195" s="269">
        <f t="shared" si="122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2"/>
        <v>0</v>
      </c>
      <c r="I196" s="269">
        <f t="shared" si="122"/>
        <v>0</v>
      </c>
      <c r="J196" s="269">
        <f t="shared" si="122"/>
        <v>0</v>
      </c>
      <c r="K196" s="269">
        <f t="shared" si="122"/>
        <v>0</v>
      </c>
      <c r="L196" s="269">
        <f t="shared" si="122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2"/>
        <v>0</v>
      </c>
      <c r="I197" s="269">
        <f t="shared" si="122"/>
        <v>0</v>
      </c>
      <c r="J197" s="269">
        <f t="shared" si="122"/>
        <v>0</v>
      </c>
      <c r="K197" s="269">
        <f t="shared" si="122"/>
        <v>0</v>
      </c>
      <c r="L197" s="269">
        <f t="shared" si="122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2"/>
        <v>0</v>
      </c>
      <c r="I198" s="269">
        <f t="shared" si="122"/>
        <v>0</v>
      </c>
      <c r="J198" s="269">
        <f t="shared" si="122"/>
        <v>0</v>
      </c>
      <c r="K198" s="269">
        <f t="shared" si="122"/>
        <v>0</v>
      </c>
      <c r="L198" s="269">
        <f t="shared" si="122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23">SUM(G195:G198)</f>
        <v>0</v>
      </c>
      <c r="H200" s="595">
        <f t="shared" ref="H200:I200" si="124">SUM(H195:H198)</f>
        <v>0</v>
      </c>
      <c r="I200" s="595">
        <f t="shared" si="124"/>
        <v>0</v>
      </c>
      <c r="J200" s="595">
        <f t="shared" ref="J200:K200" si="125">SUM(J195:J198)</f>
        <v>0</v>
      </c>
      <c r="K200" s="595">
        <f t="shared" si="125"/>
        <v>0</v>
      </c>
      <c r="L200" s="595">
        <f t="shared" ref="L200" si="126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27">G206</f>
        <v>0</v>
      </c>
      <c r="I206" s="269">
        <f t="shared" si="127"/>
        <v>0</v>
      </c>
      <c r="J206" s="269">
        <f t="shared" si="127"/>
        <v>0</v>
      </c>
      <c r="K206" s="269">
        <f t="shared" si="127"/>
        <v>0</v>
      </c>
      <c r="L206" s="269">
        <f t="shared" si="127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27"/>
        <v>0</v>
      </c>
      <c r="I207" s="269">
        <f t="shared" si="127"/>
        <v>0</v>
      </c>
      <c r="J207" s="269">
        <f t="shared" si="127"/>
        <v>0</v>
      </c>
      <c r="K207" s="269">
        <f t="shared" si="127"/>
        <v>0</v>
      </c>
      <c r="L207" s="269">
        <f t="shared" si="127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si="127"/>
        <v>0</v>
      </c>
      <c r="I208" s="269">
        <f t="shared" si="127"/>
        <v>0</v>
      </c>
      <c r="J208" s="269">
        <f t="shared" si="127"/>
        <v>0</v>
      </c>
      <c r="K208" s="269">
        <f t="shared" si="127"/>
        <v>0</v>
      </c>
      <c r="L208" s="269">
        <f t="shared" si="127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27"/>
        <v>0</v>
      </c>
      <c r="I209" s="269">
        <f t="shared" si="127"/>
        <v>0</v>
      </c>
      <c r="J209" s="269">
        <f t="shared" si="127"/>
        <v>0</v>
      </c>
      <c r="K209" s="269">
        <f t="shared" si="127"/>
        <v>0</v>
      </c>
      <c r="L209" s="269">
        <f t="shared" si="127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27"/>
        <v>0</v>
      </c>
      <c r="I210" s="269">
        <f t="shared" si="127"/>
        <v>0</v>
      </c>
      <c r="J210" s="269">
        <f t="shared" si="127"/>
        <v>0</v>
      </c>
      <c r="K210" s="269">
        <f t="shared" si="127"/>
        <v>0</v>
      </c>
      <c r="L210" s="269">
        <f t="shared" si="127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si="127"/>
        <v>0</v>
      </c>
      <c r="I211" s="269">
        <f t="shared" si="127"/>
        <v>0</v>
      </c>
      <c r="J211" s="269">
        <f t="shared" si="127"/>
        <v>0</v>
      </c>
      <c r="K211" s="269">
        <f t="shared" si="127"/>
        <v>0</v>
      </c>
      <c r="L211" s="269">
        <f t="shared" si="127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27"/>
        <v>0</v>
      </c>
      <c r="I212" s="269">
        <f t="shared" si="127"/>
        <v>0</v>
      </c>
      <c r="J212" s="269">
        <f t="shared" si="127"/>
        <v>0</v>
      </c>
      <c r="K212" s="269">
        <f t="shared" si="127"/>
        <v>0</v>
      </c>
      <c r="L212" s="269">
        <f t="shared" si="127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27"/>
        <v>0</v>
      </c>
      <c r="I213" s="269">
        <f t="shared" si="127"/>
        <v>0</v>
      </c>
      <c r="J213" s="269">
        <f t="shared" si="127"/>
        <v>0</v>
      </c>
      <c r="K213" s="269">
        <f t="shared" si="127"/>
        <v>0</v>
      </c>
      <c r="L213" s="269">
        <f t="shared" si="127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27"/>
        <v>0</v>
      </c>
      <c r="I214" s="269">
        <f t="shared" si="127"/>
        <v>0</v>
      </c>
      <c r="J214" s="269">
        <f t="shared" si="127"/>
        <v>0</v>
      </c>
      <c r="K214" s="269">
        <f t="shared" si="127"/>
        <v>0</v>
      </c>
      <c r="L214" s="269">
        <f t="shared" si="127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27"/>
        <v>0</v>
      </c>
      <c r="I215" s="269">
        <f t="shared" si="127"/>
        <v>0</v>
      </c>
      <c r="J215" s="269">
        <f t="shared" si="127"/>
        <v>0</v>
      </c>
      <c r="K215" s="269">
        <f t="shared" si="127"/>
        <v>0</v>
      </c>
      <c r="L215" s="269">
        <f t="shared" si="127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:H217" si="128">SUM(G206:G215)</f>
        <v>0</v>
      </c>
      <c r="H217" s="595">
        <f t="shared" si="128"/>
        <v>0</v>
      </c>
      <c r="I217" s="595">
        <f t="shared" ref="I217:J217" si="129">SUM(I206:I215)</f>
        <v>0</v>
      </c>
      <c r="J217" s="595">
        <f t="shared" si="129"/>
        <v>0</v>
      </c>
      <c r="K217" s="595">
        <f t="shared" ref="K217:L217" si="130">SUM(K206:K215)</f>
        <v>0</v>
      </c>
      <c r="L217" s="595">
        <f t="shared" si="130"/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31">G223</f>
        <v>0</v>
      </c>
      <c r="I223" s="269">
        <f t="shared" si="131"/>
        <v>0</v>
      </c>
      <c r="J223" s="269">
        <f t="shared" si="131"/>
        <v>0</v>
      </c>
      <c r="K223" s="269">
        <f t="shared" si="131"/>
        <v>0</v>
      </c>
      <c r="L223" s="269">
        <f t="shared" si="13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si="131"/>
        <v>0</v>
      </c>
      <c r="I224" s="269">
        <f t="shared" si="131"/>
        <v>0</v>
      </c>
      <c r="J224" s="269">
        <f t="shared" si="131"/>
        <v>0</v>
      </c>
      <c r="K224" s="269">
        <f t="shared" si="131"/>
        <v>0</v>
      </c>
      <c r="L224" s="269">
        <f t="shared" si="131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31"/>
        <v>0</v>
      </c>
      <c r="I225" s="269">
        <f t="shared" si="131"/>
        <v>0</v>
      </c>
      <c r="J225" s="269">
        <f t="shared" si="131"/>
        <v>0</v>
      </c>
      <c r="K225" s="269">
        <f t="shared" si="131"/>
        <v>0</v>
      </c>
      <c r="L225" s="269">
        <f t="shared" si="131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31"/>
        <v>0</v>
      </c>
      <c r="I226" s="269">
        <f t="shared" si="131"/>
        <v>0</v>
      </c>
      <c r="J226" s="269">
        <f t="shared" si="131"/>
        <v>0</v>
      </c>
      <c r="K226" s="269">
        <f t="shared" si="131"/>
        <v>0</v>
      </c>
      <c r="L226" s="269">
        <f t="shared" si="13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31"/>
        <v>0</v>
      </c>
      <c r="I227" s="269">
        <f t="shared" si="131"/>
        <v>0</v>
      </c>
      <c r="J227" s="269">
        <f t="shared" si="131"/>
        <v>0</v>
      </c>
      <c r="K227" s="269">
        <f t="shared" si="131"/>
        <v>0</v>
      </c>
      <c r="L227" s="269">
        <f t="shared" si="13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31"/>
        <v>0</v>
      </c>
      <c r="I228" s="269">
        <f t="shared" si="131"/>
        <v>0</v>
      </c>
      <c r="J228" s="269">
        <f t="shared" si="131"/>
        <v>0</v>
      </c>
      <c r="K228" s="269">
        <f t="shared" si="131"/>
        <v>0</v>
      </c>
      <c r="L228" s="269">
        <f t="shared" si="13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:H230" si="132">SUM(G223:G228)</f>
        <v>0</v>
      </c>
      <c r="H230" s="595">
        <f t="shared" si="132"/>
        <v>0</v>
      </c>
      <c r="I230" s="595">
        <f t="shared" ref="I230:J230" si="133">SUM(I223:I228)</f>
        <v>0</v>
      </c>
      <c r="J230" s="595">
        <f t="shared" si="133"/>
        <v>0</v>
      </c>
      <c r="K230" s="595">
        <f t="shared" ref="K230:L230" si="134">SUM(K223:K228)</f>
        <v>0</v>
      </c>
      <c r="L230" s="595">
        <f t="shared" si="134"/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:H234" si="135">G200+G217+G230</f>
        <v>0</v>
      </c>
      <c r="H234" s="593">
        <f t="shared" si="135"/>
        <v>0</v>
      </c>
      <c r="I234" s="593">
        <f t="shared" ref="I234:J234" si="136">I200+I217+I230</f>
        <v>0</v>
      </c>
      <c r="J234" s="593">
        <f t="shared" si="136"/>
        <v>0</v>
      </c>
      <c r="K234" s="593">
        <f t="shared" ref="K234:L234" si="137">K200+K217+K230</f>
        <v>0</v>
      </c>
      <c r="L234" s="593">
        <f t="shared" si="137"/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38">G9</f>
        <v>2014</v>
      </c>
      <c r="H243" s="664">
        <f t="shared" si="138"/>
        <v>2015</v>
      </c>
      <c r="I243" s="664">
        <f t="shared" si="138"/>
        <v>2016</v>
      </c>
      <c r="J243" s="664">
        <f t="shared" si="138"/>
        <v>2017</v>
      </c>
      <c r="K243" s="664">
        <f t="shared" si="138"/>
        <v>2018</v>
      </c>
      <c r="L243" s="664">
        <f t="shared" ref="L243" si="139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40">H141</f>
        <v>0</v>
      </c>
      <c r="I249" s="519">
        <f t="shared" ref="I249:J249" si="141">I141</f>
        <v>0</v>
      </c>
      <c r="J249" s="519">
        <f t="shared" si="141"/>
        <v>0</v>
      </c>
      <c r="K249" s="519">
        <f t="shared" ref="K249:L249" si="142">K141</f>
        <v>0</v>
      </c>
      <c r="L249" s="519">
        <f t="shared" si="142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43">H153</f>
        <v>0</v>
      </c>
      <c r="I250" s="601">
        <f t="shared" ref="I250:J250" si="144">I153</f>
        <v>0</v>
      </c>
      <c r="J250" s="601">
        <f t="shared" si="144"/>
        <v>0</v>
      </c>
      <c r="K250" s="601">
        <f t="shared" ref="K250:L250" si="145">K153</f>
        <v>0</v>
      </c>
      <c r="L250" s="601">
        <f t="shared" si="145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46">H165</f>
        <v>0</v>
      </c>
      <c r="I251" s="601">
        <f t="shared" ref="I251:J251" si="147">I165</f>
        <v>0</v>
      </c>
      <c r="J251" s="601">
        <f t="shared" si="147"/>
        <v>0</v>
      </c>
      <c r="K251" s="601">
        <f t="shared" ref="K251:L251" si="148">K165</f>
        <v>0</v>
      </c>
      <c r="L251" s="601">
        <f t="shared" si="148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:H252" si="149">SUM(G249:G251)</f>
        <v>0</v>
      </c>
      <c r="H252" s="523">
        <f t="shared" si="149"/>
        <v>0</v>
      </c>
      <c r="I252" s="523">
        <f t="shared" ref="I252:J252" si="150">SUM(I249:I251)</f>
        <v>0</v>
      </c>
      <c r="J252" s="523">
        <f t="shared" si="150"/>
        <v>0</v>
      </c>
      <c r="K252" s="523">
        <f t="shared" ref="K252:L252" si="151">SUM(K249:K251)</f>
        <v>0</v>
      </c>
      <c r="L252" s="523">
        <f t="shared" si="151"/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52">H190</f>
        <v>0</v>
      </c>
      <c r="I254" s="519">
        <f t="shared" si="152"/>
        <v>0</v>
      </c>
      <c r="J254" s="519">
        <f t="shared" si="152"/>
        <v>0</v>
      </c>
      <c r="K254" s="519">
        <f t="shared" ref="K254:L254" si="153">K190</f>
        <v>0</v>
      </c>
      <c r="L254" s="519">
        <f t="shared" si="153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" si="154">H200</f>
        <v>0</v>
      </c>
      <c r="I255" s="519">
        <f t="shared" ref="I255:J255" si="155">I200</f>
        <v>0</v>
      </c>
      <c r="J255" s="519">
        <f t="shared" si="155"/>
        <v>0</v>
      </c>
      <c r="K255" s="519">
        <f t="shared" ref="K255:L255" si="156">K200</f>
        <v>0</v>
      </c>
      <c r="L255" s="519">
        <f t="shared" si="156"/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" si="157">H217</f>
        <v>0</v>
      </c>
      <c r="I256" s="519">
        <f t="shared" ref="I256:J256" si="158">I217</f>
        <v>0</v>
      </c>
      <c r="J256" s="519">
        <f t="shared" si="158"/>
        <v>0</v>
      </c>
      <c r="K256" s="519">
        <f t="shared" ref="K256:L256" si="159">K217</f>
        <v>0</v>
      </c>
      <c r="L256" s="519">
        <f t="shared" si="159"/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" si="160">H230</f>
        <v>0</v>
      </c>
      <c r="I257" s="519">
        <f t="shared" ref="I257:J257" si="161">I230</f>
        <v>0</v>
      </c>
      <c r="J257" s="519">
        <f t="shared" si="161"/>
        <v>0</v>
      </c>
      <c r="K257" s="519">
        <f t="shared" ref="K257:L257" si="162">K230</f>
        <v>0</v>
      </c>
      <c r="L257" s="519">
        <f t="shared" si="162"/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:H258" si="163">SUM(G254:G257)</f>
        <v>0</v>
      </c>
      <c r="H258" s="523">
        <f t="shared" si="163"/>
        <v>0</v>
      </c>
      <c r="I258" s="523">
        <f t="shared" ref="I258:J258" si="164">SUM(I254:I257)</f>
        <v>0</v>
      </c>
      <c r="J258" s="523">
        <f t="shared" si="164"/>
        <v>0</v>
      </c>
      <c r="K258" s="523">
        <f t="shared" ref="K258:L258" si="165">SUM(K254:K257)</f>
        <v>0</v>
      </c>
      <c r="L258" s="523">
        <f t="shared" si="165"/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:H260" si="166">G252-G258</f>
        <v>0</v>
      </c>
      <c r="H260" s="523">
        <f t="shared" si="166"/>
        <v>0</v>
      </c>
      <c r="I260" s="523">
        <f t="shared" ref="I260:J260" si="167">I252-I258</f>
        <v>0</v>
      </c>
      <c r="J260" s="523">
        <f t="shared" si="167"/>
        <v>0</v>
      </c>
      <c r="K260" s="523">
        <f t="shared" ref="K260:L260" si="168">K252-K258</f>
        <v>0</v>
      </c>
      <c r="L260" s="523">
        <f t="shared" si="168"/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69">G266</f>
        <v>0</v>
      </c>
      <c r="I266" s="409">
        <f t="shared" si="169"/>
        <v>0</v>
      </c>
      <c r="J266" s="409">
        <f t="shared" si="169"/>
        <v>0</v>
      </c>
      <c r="K266" s="409">
        <f t="shared" si="169"/>
        <v>0</v>
      </c>
      <c r="L266" s="409">
        <f t="shared" si="169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69"/>
        <v>0</v>
      </c>
      <c r="I267" s="409">
        <f t="shared" si="169"/>
        <v>0</v>
      </c>
      <c r="J267" s="409">
        <f t="shared" si="169"/>
        <v>0</v>
      </c>
      <c r="K267" s="409">
        <f t="shared" si="169"/>
        <v>0</v>
      </c>
      <c r="L267" s="409">
        <f t="shared" si="169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70">G266-G267</f>
        <v>0</v>
      </c>
      <c r="H269" s="523">
        <f t="shared" si="170"/>
        <v>0</v>
      </c>
      <c r="I269" s="523">
        <f t="shared" si="170"/>
        <v>0</v>
      </c>
      <c r="J269" s="523">
        <f t="shared" si="170"/>
        <v>0</v>
      </c>
      <c r="K269" s="523">
        <f t="shared" si="170"/>
        <v>0</v>
      </c>
      <c r="L269" s="523">
        <f t="shared" ref="L269" si="171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72">G260+G269</f>
        <v>0</v>
      </c>
      <c r="H273" s="523">
        <f t="shared" si="172"/>
        <v>0</v>
      </c>
      <c r="I273" s="523">
        <f t="shared" si="172"/>
        <v>0</v>
      </c>
      <c r="J273" s="523">
        <f t="shared" si="172"/>
        <v>0</v>
      </c>
      <c r="K273" s="523">
        <f t="shared" si="172"/>
        <v>0</v>
      </c>
      <c r="L273" s="523">
        <f t="shared" ref="L273" si="173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74">G273/(G252+G266)</f>
        <v>#DIV/0!</v>
      </c>
      <c r="H274" s="662" t="e">
        <f t="shared" si="174"/>
        <v>#DIV/0!</v>
      </c>
      <c r="I274" s="662" t="e">
        <f t="shared" si="174"/>
        <v>#DIV/0!</v>
      </c>
      <c r="J274" s="662" t="e">
        <f t="shared" si="174"/>
        <v>#DIV/0!</v>
      </c>
      <c r="K274" s="662" t="e">
        <f t="shared" si="174"/>
        <v>#DIV/0!</v>
      </c>
      <c r="L274" s="662" t="e">
        <f t="shared" ref="L274" si="175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211:E211"/>
    <mergeCell ref="D212:E212"/>
    <mergeCell ref="D213:E213"/>
    <mergeCell ref="D214:E214"/>
    <mergeCell ref="D215:E215"/>
    <mergeCell ref="D210:E210"/>
    <mergeCell ref="D195:E195"/>
    <mergeCell ref="D196:E196"/>
    <mergeCell ref="D197:E197"/>
    <mergeCell ref="D162:E162"/>
    <mergeCell ref="D182:E182"/>
    <mergeCell ref="D183:E183"/>
    <mergeCell ref="D184:E184"/>
    <mergeCell ref="D185:E185"/>
    <mergeCell ref="D186:E186"/>
    <mergeCell ref="D198:E198"/>
    <mergeCell ref="D206:E206"/>
    <mergeCell ref="D207:E207"/>
    <mergeCell ref="D208:E208"/>
    <mergeCell ref="D209:E209"/>
    <mergeCell ref="D161:E161"/>
    <mergeCell ref="D127:E127"/>
    <mergeCell ref="D128:E128"/>
    <mergeCell ref="D131:E131"/>
    <mergeCell ref="D132:E132"/>
    <mergeCell ref="D133:E133"/>
    <mergeCell ref="D134:E134"/>
    <mergeCell ref="D135:E135"/>
    <mergeCell ref="D146:E146"/>
    <mergeCell ref="D149:E149"/>
    <mergeCell ref="D150:E150"/>
    <mergeCell ref="D158:E158"/>
    <mergeCell ref="D126:E126"/>
    <mergeCell ref="D118:E118"/>
    <mergeCell ref="D119:E119"/>
    <mergeCell ref="D120:E120"/>
    <mergeCell ref="D124:E124"/>
    <mergeCell ref="D125:E125"/>
  </mergeCells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:H52" si="30">SUM(G47:G48)</f>
        <v>0</v>
      </c>
      <c r="H52" s="517">
        <f t="shared" si="30"/>
        <v>0</v>
      </c>
      <c r="I52" s="517">
        <f t="shared" ref="I52:J52" si="31">SUM(I47:I48)</f>
        <v>0</v>
      </c>
      <c r="J52" s="517">
        <f t="shared" si="31"/>
        <v>0</v>
      </c>
      <c r="K52" s="517">
        <f t="shared" ref="K52:L52" si="32">SUM(K47:K48)</f>
        <v>0</v>
      </c>
      <c r="L52" s="517">
        <f t="shared" si="32"/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3">G55</f>
        <v>0</v>
      </c>
      <c r="I55" s="316">
        <f t="shared" si="33"/>
        <v>0</v>
      </c>
      <c r="J55" s="316">
        <f t="shared" si="33"/>
        <v>0</v>
      </c>
      <c r="K55" s="316">
        <f t="shared" si="33"/>
        <v>0</v>
      </c>
      <c r="L55" s="316">
        <f t="shared" si="33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3"/>
        <v>0</v>
      </c>
      <c r="I56" s="316">
        <f t="shared" si="33"/>
        <v>0</v>
      </c>
      <c r="J56" s="316">
        <f t="shared" si="33"/>
        <v>0</v>
      </c>
      <c r="K56" s="316">
        <f t="shared" si="33"/>
        <v>0</v>
      </c>
      <c r="L56" s="316">
        <f t="shared" si="33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4">G55+G56</f>
        <v>0</v>
      </c>
      <c r="H57" s="516">
        <f t="shared" si="34"/>
        <v>0</v>
      </c>
      <c r="I57" s="516">
        <f t="shared" si="34"/>
        <v>0</v>
      </c>
      <c r="J57" s="516">
        <f t="shared" si="34"/>
        <v>0</v>
      </c>
      <c r="K57" s="516">
        <f t="shared" si="34"/>
        <v>0</v>
      </c>
      <c r="L57" s="516">
        <f t="shared" si="34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5">G58</f>
        <v>0</v>
      </c>
      <c r="I58" s="316">
        <f t="shared" si="35"/>
        <v>0</v>
      </c>
      <c r="J58" s="316">
        <f t="shared" si="35"/>
        <v>0</v>
      </c>
      <c r="K58" s="316">
        <f t="shared" si="35"/>
        <v>0</v>
      </c>
      <c r="L58" s="316">
        <f t="shared" si="35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5"/>
        <v>0</v>
      </c>
      <c r="I59" s="316">
        <f t="shared" si="35"/>
        <v>0</v>
      </c>
      <c r="J59" s="316">
        <f t="shared" si="35"/>
        <v>0</v>
      </c>
      <c r="K59" s="316">
        <f t="shared" si="35"/>
        <v>0</v>
      </c>
      <c r="L59" s="316">
        <f t="shared" si="35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6">($E$27*G58)+($E$28*G59)</f>
        <v>0</v>
      </c>
      <c r="H60" s="596">
        <f t="shared" si="36"/>
        <v>0</v>
      </c>
      <c r="I60" s="596">
        <f t="shared" si="36"/>
        <v>0</v>
      </c>
      <c r="J60" s="596">
        <f t="shared" si="36"/>
        <v>0</v>
      </c>
      <c r="K60" s="596">
        <f t="shared" si="36"/>
        <v>0</v>
      </c>
      <c r="L60" s="596">
        <f t="shared" ref="L60" si="37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8">ROUND(IF(G64&lt;(G57*0.8),G64,(0.8*G57)),0)</f>
        <v>0</v>
      </c>
      <c r="H61" s="517">
        <f t="shared" si="38"/>
        <v>0</v>
      </c>
      <c r="I61" s="517">
        <f>ROUND(IF(I64&lt;(I57*0.8),I64,(0.8*I57)),0)</f>
        <v>0</v>
      </c>
      <c r="J61" s="517">
        <f t="shared" si="38"/>
        <v>0</v>
      </c>
      <c r="K61" s="517">
        <f t="shared" si="38"/>
        <v>0</v>
      </c>
      <c r="L61" s="517">
        <f t="shared" ref="L61" si="39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0">+G62</f>
        <v>#REF!</v>
      </c>
      <c r="I62" s="315" t="e">
        <f t="shared" si="40"/>
        <v>#REF!</v>
      </c>
      <c r="J62" s="315" t="e">
        <f t="shared" si="40"/>
        <v>#REF!</v>
      </c>
      <c r="K62" s="315" t="e">
        <f t="shared" si="40"/>
        <v>#REF!</v>
      </c>
      <c r="L62" s="315" t="e">
        <f t="shared" si="40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:H63" si="41">SUM(G58:G59)</f>
        <v>0</v>
      </c>
      <c r="H63" s="517">
        <f t="shared" si="41"/>
        <v>0</v>
      </c>
      <c r="I63" s="517">
        <f t="shared" ref="I63:J63" si="42">SUM(I58:I59)</f>
        <v>0</v>
      </c>
      <c r="J63" s="517">
        <f t="shared" si="42"/>
        <v>0</v>
      </c>
      <c r="K63" s="517">
        <f t="shared" ref="K63:L63" si="43">SUM(K58:K59)</f>
        <v>0</v>
      </c>
      <c r="L63" s="517">
        <f t="shared" si="43"/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4">G9</f>
        <v>2014</v>
      </c>
      <c r="H67" s="668">
        <f t="shared" si="44"/>
        <v>2015</v>
      </c>
      <c r="I67" s="668">
        <f t="shared" si="44"/>
        <v>2016</v>
      </c>
      <c r="J67" s="668">
        <f t="shared" si="44"/>
        <v>2017</v>
      </c>
      <c r="K67" s="668">
        <f t="shared" si="44"/>
        <v>2018</v>
      </c>
      <c r="L67" s="668">
        <f t="shared" ref="L67" si="45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6">SUM(G71:G72)</f>
        <v>0</v>
      </c>
      <c r="H70" s="517">
        <f t="shared" si="46"/>
        <v>0</v>
      </c>
      <c r="I70" s="517">
        <f t="shared" si="46"/>
        <v>0</v>
      </c>
      <c r="J70" s="517">
        <f t="shared" si="46"/>
        <v>0</v>
      </c>
      <c r="K70" s="517">
        <f t="shared" si="46"/>
        <v>0</v>
      </c>
      <c r="L70" s="517">
        <f t="shared" ref="L70" si="47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48">LOOKUP(G69,groepenleerlingennu,vloeroppervlaknu)</f>
        <v>375</v>
      </c>
      <c r="H74" s="587">
        <f t="shared" si="48"/>
        <v>375</v>
      </c>
      <c r="I74" s="587">
        <f t="shared" si="48"/>
        <v>375</v>
      </c>
      <c r="J74" s="587">
        <f t="shared" si="48"/>
        <v>375</v>
      </c>
      <c r="K74" s="587">
        <f t="shared" si="48"/>
        <v>375</v>
      </c>
      <c r="L74" s="587">
        <f t="shared" ref="L74" si="49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0">SUM(G76:G77)</f>
        <v>0</v>
      </c>
      <c r="H75" s="517">
        <f t="shared" ref="H75:I75" si="51">SUM(H76:H77)</f>
        <v>0</v>
      </c>
      <c r="I75" s="517">
        <f t="shared" si="51"/>
        <v>0</v>
      </c>
      <c r="J75" s="517">
        <f t="shared" ref="J75:K75" si="52">SUM(J76:J77)</f>
        <v>0</v>
      </c>
      <c r="K75" s="517">
        <f t="shared" si="52"/>
        <v>0</v>
      </c>
      <c r="L75" s="517">
        <f t="shared" ref="L75" si="53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4">LOOKUP(G71,groepenleerlingennu,vloeroppervlaknu)</f>
        <v>0</v>
      </c>
      <c r="H76" s="598">
        <f t="shared" si="54"/>
        <v>0</v>
      </c>
      <c r="I76" s="598">
        <f t="shared" ref="I76:J76" si="55">LOOKUP(I71,groepenleerlingennu,vloeroppervlaknu)</f>
        <v>0</v>
      </c>
      <c r="J76" s="598">
        <f t="shared" si="55"/>
        <v>0</v>
      </c>
      <c r="K76" s="598">
        <f t="shared" ref="K76:L76" si="56">LOOKUP(K71,groepenleerlingennu,vloeroppervlaknu)</f>
        <v>0</v>
      </c>
      <c r="L76" s="598">
        <f t="shared" si="56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4"/>
        <v>0</v>
      </c>
      <c r="H77" s="598">
        <f t="shared" si="54"/>
        <v>0</v>
      </c>
      <c r="I77" s="598">
        <f t="shared" ref="I77:J77" si="57">LOOKUP(I72,groepenleerlingennu,vloeroppervlaknu)</f>
        <v>0</v>
      </c>
      <c r="J77" s="598">
        <f t="shared" si="57"/>
        <v>0</v>
      </c>
      <c r="K77" s="598">
        <f t="shared" ref="K77:L77" si="58">LOOKUP(K72,groepenleerlingennu,vloeroppervlaknu)</f>
        <v>0</v>
      </c>
      <c r="L77" s="598">
        <f t="shared" si="58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59">IF(G71=0,0,1)+IF(G72=0,0,1)</f>
        <v>0</v>
      </c>
      <c r="H79" s="110">
        <f t="shared" si="59"/>
        <v>0</v>
      </c>
      <c r="I79" s="110">
        <f t="shared" si="59"/>
        <v>0</v>
      </c>
      <c r="J79" s="110">
        <f t="shared" si="59"/>
        <v>0</v>
      </c>
      <c r="K79" s="110">
        <f t="shared" si="59"/>
        <v>0</v>
      </c>
      <c r="L79" s="110">
        <f t="shared" ref="L79" si="60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1">G8</f>
        <v>2014/15</v>
      </c>
      <c r="H86" s="664" t="str">
        <f t="shared" si="61"/>
        <v>2015/16</v>
      </c>
      <c r="I86" s="664" t="str">
        <f t="shared" si="61"/>
        <v>2016/17</v>
      </c>
      <c r="J86" s="664" t="str">
        <f t="shared" si="61"/>
        <v>2017/18</v>
      </c>
      <c r="K86" s="664" t="str">
        <f t="shared" si="61"/>
        <v>2018/19</v>
      </c>
      <c r="L86" s="664" t="str">
        <f t="shared" ref="L86" si="62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3">IF(G46=0,0,ROUND(0.75*(SUM(G99:G100)-G97),2))</f>
        <v>0</v>
      </c>
      <c r="H98" s="519">
        <f t="shared" si="63"/>
        <v>0</v>
      </c>
      <c r="I98" s="519">
        <f t="shared" si="63"/>
        <v>0</v>
      </c>
      <c r="J98" s="519">
        <f t="shared" si="63"/>
        <v>0</v>
      </c>
      <c r="K98" s="519">
        <f t="shared" si="63"/>
        <v>0</v>
      </c>
      <c r="L98" s="519">
        <f t="shared" ref="L98" si="64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5">SUM(G104:G108)</f>
        <v>0</v>
      </c>
      <c r="H109" s="588">
        <f t="shared" si="65"/>
        <v>0</v>
      </c>
      <c r="I109" s="588">
        <f t="shared" si="65"/>
        <v>0</v>
      </c>
      <c r="J109" s="588">
        <f t="shared" si="65"/>
        <v>0</v>
      </c>
      <c r="K109" s="588">
        <f t="shared" si="65"/>
        <v>0</v>
      </c>
      <c r="L109" s="588">
        <f t="shared" ref="L109" si="66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:H114" si="67">G111+G112+G113</f>
        <v>0</v>
      </c>
      <c r="H114" s="589">
        <f t="shared" si="67"/>
        <v>0</v>
      </c>
      <c r="I114" s="589">
        <f t="shared" ref="I114:J114" si="68">I111+I112+I113</f>
        <v>0</v>
      </c>
      <c r="J114" s="589">
        <f t="shared" si="68"/>
        <v>0</v>
      </c>
      <c r="K114" s="589">
        <f t="shared" ref="K114:L114" si="69">K111+K112+K113</f>
        <v>0</v>
      </c>
      <c r="L114" s="589">
        <f t="shared" si="69"/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0">G118</f>
        <v>0</v>
      </c>
      <c r="I118" s="269">
        <f t="shared" si="70"/>
        <v>0</v>
      </c>
      <c r="J118" s="269">
        <f t="shared" si="70"/>
        <v>0</v>
      </c>
      <c r="K118" s="269">
        <f t="shared" si="70"/>
        <v>0</v>
      </c>
      <c r="L118" s="269">
        <f t="shared" si="70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0"/>
        <v>0</v>
      </c>
      <c r="I119" s="269">
        <f t="shared" si="70"/>
        <v>0</v>
      </c>
      <c r="J119" s="269">
        <f t="shared" si="70"/>
        <v>0</v>
      </c>
      <c r="K119" s="269">
        <f t="shared" si="70"/>
        <v>0</v>
      </c>
      <c r="L119" s="269">
        <f t="shared" si="70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0"/>
        <v>0</v>
      </c>
      <c r="I120" s="269">
        <f t="shared" si="70"/>
        <v>0</v>
      </c>
      <c r="J120" s="269">
        <f t="shared" si="70"/>
        <v>0</v>
      </c>
      <c r="K120" s="269">
        <f t="shared" si="70"/>
        <v>0</v>
      </c>
      <c r="L120" s="269">
        <f t="shared" si="70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1">SUM(G116:G120)</f>
        <v>0</v>
      </c>
      <c r="H121" s="590">
        <f t="shared" si="71"/>
        <v>0</v>
      </c>
      <c r="I121" s="590">
        <f t="shared" ref="I121:J121" si="72">SUM(I116:I120)</f>
        <v>0</v>
      </c>
      <c r="J121" s="590">
        <f t="shared" si="72"/>
        <v>0</v>
      </c>
      <c r="K121" s="590">
        <f t="shared" ref="K121:L121" si="73">SUM(K116:K120)</f>
        <v>0</v>
      </c>
      <c r="L121" s="590">
        <f t="shared" si="73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4">G124</f>
        <v>0</v>
      </c>
      <c r="I124" s="269">
        <f t="shared" si="74"/>
        <v>0</v>
      </c>
      <c r="J124" s="269">
        <f t="shared" si="74"/>
        <v>0</v>
      </c>
      <c r="K124" s="269">
        <f t="shared" si="74"/>
        <v>0</v>
      </c>
      <c r="L124" s="269">
        <f t="shared" si="74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4"/>
        <v>0</v>
      </c>
      <c r="I125" s="269">
        <f t="shared" si="74"/>
        <v>0</v>
      </c>
      <c r="J125" s="269">
        <f t="shared" si="74"/>
        <v>0</v>
      </c>
      <c r="K125" s="269">
        <f t="shared" si="74"/>
        <v>0</v>
      </c>
      <c r="L125" s="269">
        <f t="shared" si="74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4"/>
        <v>0</v>
      </c>
      <c r="I126" s="269">
        <f t="shared" si="74"/>
        <v>0</v>
      </c>
      <c r="J126" s="269">
        <f t="shared" si="74"/>
        <v>0</v>
      </c>
      <c r="K126" s="269">
        <f t="shared" si="74"/>
        <v>0</v>
      </c>
      <c r="L126" s="269">
        <f t="shared" si="74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4"/>
        <v>0</v>
      </c>
      <c r="I127" s="269">
        <f t="shared" si="74"/>
        <v>0</v>
      </c>
      <c r="J127" s="269">
        <f t="shared" si="74"/>
        <v>0</v>
      </c>
      <c r="K127" s="269">
        <f t="shared" si="74"/>
        <v>0</v>
      </c>
      <c r="L127" s="269">
        <f t="shared" si="74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4"/>
        <v>0</v>
      </c>
      <c r="I128" s="269">
        <f t="shared" si="74"/>
        <v>0</v>
      </c>
      <c r="J128" s="269">
        <f t="shared" si="74"/>
        <v>0</v>
      </c>
      <c r="K128" s="269">
        <f t="shared" si="74"/>
        <v>0</v>
      </c>
      <c r="L128" s="269">
        <f t="shared" si="74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:H129" si="75">SUM(G124:G128)</f>
        <v>0</v>
      </c>
      <c r="H129" s="591">
        <f t="shared" si="75"/>
        <v>0</v>
      </c>
      <c r="I129" s="591">
        <f t="shared" ref="I129:J129" si="76">SUM(I124:I128)</f>
        <v>0</v>
      </c>
      <c r="J129" s="591">
        <f t="shared" si="76"/>
        <v>0</v>
      </c>
      <c r="K129" s="591">
        <f t="shared" ref="K129:L129" si="77">SUM(K124:K128)</f>
        <v>0</v>
      </c>
      <c r="L129" s="591">
        <f t="shared" si="77"/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78">G131</f>
        <v>0</v>
      </c>
      <c r="I131" s="269">
        <f t="shared" si="78"/>
        <v>0</v>
      </c>
      <c r="J131" s="269">
        <f t="shared" si="78"/>
        <v>0</v>
      </c>
      <c r="K131" s="269">
        <f t="shared" si="78"/>
        <v>0</v>
      </c>
      <c r="L131" s="269">
        <f t="shared" si="78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78"/>
        <v>0</v>
      </c>
      <c r="I132" s="269">
        <f t="shared" si="78"/>
        <v>0</v>
      </c>
      <c r="J132" s="269">
        <f t="shared" si="78"/>
        <v>0</v>
      </c>
      <c r="K132" s="269">
        <f t="shared" si="78"/>
        <v>0</v>
      </c>
      <c r="L132" s="269">
        <f t="shared" si="78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78"/>
        <v>0</v>
      </c>
      <c r="I133" s="269">
        <f t="shared" si="78"/>
        <v>0</v>
      </c>
      <c r="J133" s="269">
        <f t="shared" si="78"/>
        <v>0</v>
      </c>
      <c r="K133" s="269">
        <f t="shared" si="78"/>
        <v>0</v>
      </c>
      <c r="L133" s="269">
        <f t="shared" si="78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78"/>
        <v>0</v>
      </c>
      <c r="I134" s="269">
        <f t="shared" si="78"/>
        <v>0</v>
      </c>
      <c r="J134" s="269">
        <f t="shared" si="78"/>
        <v>0</v>
      </c>
      <c r="K134" s="269">
        <f t="shared" si="78"/>
        <v>0</v>
      </c>
      <c r="L134" s="269">
        <f t="shared" si="78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78"/>
        <v>0</v>
      </c>
      <c r="I135" s="269">
        <f t="shared" si="78"/>
        <v>0</v>
      </c>
      <c r="J135" s="269">
        <f t="shared" si="78"/>
        <v>0</v>
      </c>
      <c r="K135" s="269">
        <f t="shared" si="78"/>
        <v>0</v>
      </c>
      <c r="L135" s="269">
        <f t="shared" si="78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:H136" si="79">SUM(G131:G135)</f>
        <v>0</v>
      </c>
      <c r="H136" s="591">
        <f t="shared" si="79"/>
        <v>0</v>
      </c>
      <c r="I136" s="591">
        <f t="shared" ref="I136:J136" si="80">SUM(I131:I135)</f>
        <v>0</v>
      </c>
      <c r="J136" s="591">
        <f t="shared" si="80"/>
        <v>0</v>
      </c>
      <c r="K136" s="591">
        <f t="shared" ref="K136:L136" si="81">SUM(K131:K135)</f>
        <v>0</v>
      </c>
      <c r="L136" s="591">
        <f t="shared" si="81"/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:H138" si="82">G129-G136</f>
        <v>0</v>
      </c>
      <c r="H138" s="588">
        <f t="shared" si="82"/>
        <v>0</v>
      </c>
      <c r="I138" s="588">
        <f t="shared" ref="I138:J138" si="83">I129-I136</f>
        <v>0</v>
      </c>
      <c r="J138" s="588">
        <f t="shared" si="83"/>
        <v>0</v>
      </c>
      <c r="K138" s="588">
        <f t="shared" ref="K138:L138" si="84">K129-K136</f>
        <v>0</v>
      </c>
      <c r="L138" s="588">
        <f t="shared" si="84"/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85">G102+G109+G114+G121-G138</f>
        <v>0</v>
      </c>
      <c r="H140" s="592">
        <f t="shared" si="85"/>
        <v>0</v>
      </c>
      <c r="I140" s="592">
        <f t="shared" si="85"/>
        <v>0</v>
      </c>
      <c r="J140" s="592">
        <f t="shared" si="85"/>
        <v>0</v>
      </c>
      <c r="K140" s="592">
        <f t="shared" si="85"/>
        <v>0</v>
      </c>
      <c r="L140" s="592">
        <f t="shared" ref="L140" si="86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87">7/12*(G140-G114)+5/12*(H140-H114)+H114</f>
        <v>0</v>
      </c>
      <c r="I141" s="616">
        <f t="shared" si="87"/>
        <v>0</v>
      </c>
      <c r="J141" s="616">
        <f t="shared" si="87"/>
        <v>0</v>
      </c>
      <c r="K141" s="616">
        <f t="shared" si="87"/>
        <v>0</v>
      </c>
      <c r="L141" s="616">
        <f t="shared" si="87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88">G146</f>
        <v>0</v>
      </c>
      <c r="I146" s="269">
        <f t="shared" si="88"/>
        <v>0</v>
      </c>
      <c r="J146" s="269">
        <f t="shared" si="88"/>
        <v>0</v>
      </c>
      <c r="K146" s="269">
        <f t="shared" si="88"/>
        <v>0</v>
      </c>
      <c r="L146" s="269">
        <f t="shared" si="88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89">G147</f>
        <v>0</v>
      </c>
      <c r="I147" s="269">
        <f t="shared" si="89"/>
        <v>0</v>
      </c>
      <c r="J147" s="269">
        <f t="shared" si="89"/>
        <v>0</v>
      </c>
      <c r="K147" s="269">
        <f t="shared" si="89"/>
        <v>0</v>
      </c>
      <c r="L147" s="269">
        <f t="shared" si="89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89"/>
        <v>0</v>
      </c>
      <c r="I148" s="269">
        <f t="shared" si="89"/>
        <v>0</v>
      </c>
      <c r="J148" s="269">
        <f t="shared" si="89"/>
        <v>0</v>
      </c>
      <c r="K148" s="269">
        <f t="shared" si="89"/>
        <v>0</v>
      </c>
      <c r="L148" s="269">
        <f t="shared" si="89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88"/>
        <v>0</v>
      </c>
      <c r="I149" s="269">
        <f t="shared" si="88"/>
        <v>0</v>
      </c>
      <c r="J149" s="269">
        <f t="shared" si="88"/>
        <v>0</v>
      </c>
      <c r="K149" s="269">
        <f t="shared" si="88"/>
        <v>0</v>
      </c>
      <c r="L149" s="269">
        <f t="shared" si="88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88"/>
        <v>0</v>
      </c>
      <c r="I150" s="269">
        <f t="shared" si="88"/>
        <v>0</v>
      </c>
      <c r="J150" s="269">
        <f t="shared" si="88"/>
        <v>0</v>
      </c>
      <c r="K150" s="269">
        <f t="shared" si="88"/>
        <v>0</v>
      </c>
      <c r="L150" s="269">
        <f t="shared" si="88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0">SUM(G146:G150)</f>
        <v>0</v>
      </c>
      <c r="H152" s="593">
        <f t="shared" ref="H152:I152" si="91">SUM(H146:H150)</f>
        <v>0</v>
      </c>
      <c r="I152" s="593">
        <f t="shared" si="91"/>
        <v>0</v>
      </c>
      <c r="J152" s="593">
        <f t="shared" ref="J152:K152" si="92">SUM(J146:J150)</f>
        <v>0</v>
      </c>
      <c r="K152" s="593">
        <f t="shared" si="92"/>
        <v>0</v>
      </c>
      <c r="L152" s="593">
        <f t="shared" ref="L152" si="93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94">7/12*G152+5/12*H152</f>
        <v>0</v>
      </c>
      <c r="I153" s="616">
        <f t="shared" si="94"/>
        <v>0</v>
      </c>
      <c r="J153" s="616">
        <f t="shared" si="94"/>
        <v>0</v>
      </c>
      <c r="K153" s="616">
        <f t="shared" si="94"/>
        <v>0</v>
      </c>
      <c r="L153" s="616">
        <f t="shared" si="94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95">G158</f>
        <v>0</v>
      </c>
      <c r="I158" s="269">
        <f t="shared" si="95"/>
        <v>0</v>
      </c>
      <c r="J158" s="269">
        <f t="shared" si="95"/>
        <v>0</v>
      </c>
      <c r="K158" s="269">
        <f t="shared" si="95"/>
        <v>0</v>
      </c>
      <c r="L158" s="269">
        <f t="shared" si="95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96">G159</f>
        <v>0</v>
      </c>
      <c r="I159" s="269">
        <f t="shared" si="96"/>
        <v>0</v>
      </c>
      <c r="J159" s="269">
        <f t="shared" si="96"/>
        <v>0</v>
      </c>
      <c r="K159" s="269">
        <f t="shared" si="96"/>
        <v>0</v>
      </c>
      <c r="L159" s="269">
        <f t="shared" si="96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96"/>
        <v>0</v>
      </c>
      <c r="I160" s="269">
        <f t="shared" si="96"/>
        <v>0</v>
      </c>
      <c r="J160" s="269">
        <f t="shared" si="96"/>
        <v>0</v>
      </c>
      <c r="K160" s="269">
        <f t="shared" si="96"/>
        <v>0</v>
      </c>
      <c r="L160" s="269">
        <f t="shared" si="96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95"/>
        <v>0</v>
      </c>
      <c r="I161" s="269">
        <f t="shared" si="95"/>
        <v>0</v>
      </c>
      <c r="J161" s="269">
        <f t="shared" si="95"/>
        <v>0</v>
      </c>
      <c r="K161" s="269">
        <f t="shared" si="95"/>
        <v>0</v>
      </c>
      <c r="L161" s="269">
        <f t="shared" si="95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95"/>
        <v>0</v>
      </c>
      <c r="I162" s="269">
        <f t="shared" si="95"/>
        <v>0</v>
      </c>
      <c r="J162" s="269">
        <f t="shared" si="95"/>
        <v>0</v>
      </c>
      <c r="K162" s="269">
        <f t="shared" si="95"/>
        <v>0</v>
      </c>
      <c r="L162" s="269">
        <f t="shared" si="95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97">SUM(G158:G162)</f>
        <v>0</v>
      </c>
      <c r="H164" s="593">
        <f t="shared" ref="H164:I164" si="98">SUM(H158:H162)</f>
        <v>0</v>
      </c>
      <c r="I164" s="593">
        <f t="shared" si="98"/>
        <v>0</v>
      </c>
      <c r="J164" s="593">
        <f t="shared" ref="J164:K164" si="99">SUM(J158:J162)</f>
        <v>0</v>
      </c>
      <c r="K164" s="593">
        <f t="shared" si="99"/>
        <v>0</v>
      </c>
      <c r="L164" s="593">
        <f t="shared" ref="L164" si="100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1">7/12*G164+5/12*H164</f>
        <v>0</v>
      </c>
      <c r="I165" s="616">
        <f t="shared" si="101"/>
        <v>0</v>
      </c>
      <c r="J165" s="616">
        <f t="shared" si="101"/>
        <v>0</v>
      </c>
      <c r="K165" s="616">
        <f t="shared" si="101"/>
        <v>0</v>
      </c>
      <c r="L165" s="616">
        <f t="shared" si="101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2">G86</f>
        <v>2014/15</v>
      </c>
      <c r="H170" s="664" t="str">
        <f t="shared" si="102"/>
        <v>2015/16</v>
      </c>
      <c r="I170" s="664" t="str">
        <f t="shared" si="102"/>
        <v>2016/17</v>
      </c>
      <c r="J170" s="664" t="str">
        <f t="shared" si="102"/>
        <v>2017/18</v>
      </c>
      <c r="K170" s="664" t="str">
        <f t="shared" si="102"/>
        <v>2018/19</v>
      </c>
      <c r="L170" s="664" t="str">
        <f t="shared" ref="L170" si="103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04">G9</f>
        <v>2014</v>
      </c>
      <c r="H171" s="664">
        <f t="shared" si="104"/>
        <v>2015</v>
      </c>
      <c r="I171" s="664">
        <f t="shared" si="104"/>
        <v>2016</v>
      </c>
      <c r="J171" s="664">
        <f t="shared" si="104"/>
        <v>2017</v>
      </c>
      <c r="K171" s="664">
        <f t="shared" si="104"/>
        <v>2018</v>
      </c>
      <c r="L171" s="664">
        <f t="shared" ref="L171" si="105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06">G177</f>
        <v>0</v>
      </c>
      <c r="I177" s="269">
        <f t="shared" si="106"/>
        <v>0</v>
      </c>
      <c r="J177" s="269">
        <f t="shared" si="106"/>
        <v>0</v>
      </c>
      <c r="K177" s="269">
        <f t="shared" si="106"/>
        <v>0</v>
      </c>
      <c r="L177" s="269">
        <f t="shared" si="106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06"/>
        <v>0</v>
      </c>
      <c r="I178" s="269">
        <f t="shared" si="106"/>
        <v>0</v>
      </c>
      <c r="J178" s="269">
        <f t="shared" si="106"/>
        <v>0</v>
      </c>
      <c r="K178" s="269">
        <f t="shared" si="106"/>
        <v>0</v>
      </c>
      <c r="L178" s="269">
        <f t="shared" si="106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06"/>
        <v>0</v>
      </c>
      <c r="I179" s="269">
        <f t="shared" si="106"/>
        <v>0</v>
      </c>
      <c r="J179" s="269">
        <f t="shared" si="106"/>
        <v>0</v>
      </c>
      <c r="K179" s="269">
        <f t="shared" si="106"/>
        <v>0</v>
      </c>
      <c r="L179" s="269">
        <f t="shared" si="106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07">SUM(G177:G179)</f>
        <v>0</v>
      </c>
      <c r="H180" s="594">
        <f t="shared" ref="H180:I180" si="108">SUM(H177:H179)</f>
        <v>0</v>
      </c>
      <c r="I180" s="594">
        <f t="shared" si="108"/>
        <v>0</v>
      </c>
      <c r="J180" s="594">
        <f t="shared" ref="J180:K180" si="109">SUM(J177:J179)</f>
        <v>0</v>
      </c>
      <c r="K180" s="594">
        <f t="shared" si="109"/>
        <v>0</v>
      </c>
      <c r="L180" s="594">
        <f t="shared" ref="L180" si="110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1">G182</f>
        <v>0</v>
      </c>
      <c r="I182" s="269">
        <f t="shared" si="111"/>
        <v>0</v>
      </c>
      <c r="J182" s="269">
        <f t="shared" si="111"/>
        <v>0</v>
      </c>
      <c r="K182" s="269">
        <f t="shared" si="111"/>
        <v>0</v>
      </c>
      <c r="L182" s="269">
        <f t="shared" si="111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1"/>
        <v>0</v>
      </c>
      <c r="I183" s="269">
        <f t="shared" si="111"/>
        <v>0</v>
      </c>
      <c r="J183" s="269">
        <f t="shared" si="111"/>
        <v>0</v>
      </c>
      <c r="K183" s="269">
        <f t="shared" si="111"/>
        <v>0</v>
      </c>
      <c r="L183" s="269">
        <f t="shared" si="111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1"/>
        <v>0</v>
      </c>
      <c r="I184" s="269">
        <f t="shared" si="111"/>
        <v>0</v>
      </c>
      <c r="J184" s="269">
        <f t="shared" si="111"/>
        <v>0</v>
      </c>
      <c r="K184" s="269">
        <f t="shared" si="111"/>
        <v>0</v>
      </c>
      <c r="L184" s="269">
        <f t="shared" si="111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1"/>
        <v>0</v>
      </c>
      <c r="I185" s="269">
        <f t="shared" si="111"/>
        <v>0</v>
      </c>
      <c r="J185" s="269">
        <f t="shared" si="111"/>
        <v>0</v>
      </c>
      <c r="K185" s="269">
        <f t="shared" si="111"/>
        <v>0</v>
      </c>
      <c r="L185" s="269">
        <f t="shared" si="111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1"/>
        <v>0</v>
      </c>
      <c r="I186" s="269">
        <f t="shared" si="111"/>
        <v>0</v>
      </c>
      <c r="J186" s="269">
        <f t="shared" si="111"/>
        <v>0</v>
      </c>
      <c r="K186" s="269">
        <f t="shared" si="111"/>
        <v>0</v>
      </c>
      <c r="L186" s="269">
        <f t="shared" si="111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2">SUM(G182:G186)</f>
        <v>0</v>
      </c>
      <c r="H187" s="594">
        <f t="shared" ref="H187:I187" si="113">SUM(H182:H186)</f>
        <v>0</v>
      </c>
      <c r="I187" s="594">
        <f t="shared" si="113"/>
        <v>0</v>
      </c>
      <c r="J187" s="594">
        <f t="shared" ref="J187:K187" si="114">SUM(J182:J186)</f>
        <v>0</v>
      </c>
      <c r="K187" s="594">
        <f t="shared" si="114"/>
        <v>0</v>
      </c>
      <c r="L187" s="594">
        <f t="shared" ref="L187" si="115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:H189" si="116">G180+G187</f>
        <v>0</v>
      </c>
      <c r="H189" s="593">
        <f t="shared" si="116"/>
        <v>0</v>
      </c>
      <c r="I189" s="593">
        <f t="shared" ref="I189:J189" si="117">I180+I187</f>
        <v>0</v>
      </c>
      <c r="J189" s="593">
        <f t="shared" si="117"/>
        <v>0</v>
      </c>
      <c r="K189" s="593">
        <f t="shared" ref="K189:L189" si="118">K180+K187</f>
        <v>0</v>
      </c>
      <c r="L189" s="593">
        <f t="shared" si="118"/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19">7/12*G189+5/12*H189</f>
        <v>0</v>
      </c>
      <c r="I190" s="353">
        <f t="shared" ref="I190" si="120">7/12*H189+5/12*I189</f>
        <v>0</v>
      </c>
      <c r="J190" s="353">
        <f t="shared" ref="J190:L190" si="121">7/12*I189+5/12*J189</f>
        <v>0</v>
      </c>
      <c r="K190" s="353">
        <f t="shared" si="121"/>
        <v>0</v>
      </c>
      <c r="L190" s="353">
        <f t="shared" si="121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2">G195</f>
        <v>0</v>
      </c>
      <c r="I195" s="269">
        <f t="shared" si="122"/>
        <v>0</v>
      </c>
      <c r="J195" s="269">
        <f t="shared" si="122"/>
        <v>0</v>
      </c>
      <c r="K195" s="269">
        <f t="shared" si="122"/>
        <v>0</v>
      </c>
      <c r="L195" s="269">
        <f t="shared" si="122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2"/>
        <v>0</v>
      </c>
      <c r="I196" s="269">
        <f t="shared" si="122"/>
        <v>0</v>
      </c>
      <c r="J196" s="269">
        <f t="shared" si="122"/>
        <v>0</v>
      </c>
      <c r="K196" s="269">
        <f t="shared" si="122"/>
        <v>0</v>
      </c>
      <c r="L196" s="269">
        <f t="shared" si="122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2"/>
        <v>0</v>
      </c>
      <c r="I197" s="269">
        <f t="shared" si="122"/>
        <v>0</v>
      </c>
      <c r="J197" s="269">
        <f t="shared" si="122"/>
        <v>0</v>
      </c>
      <c r="K197" s="269">
        <f t="shared" si="122"/>
        <v>0</v>
      </c>
      <c r="L197" s="269">
        <f t="shared" si="122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2"/>
        <v>0</v>
      </c>
      <c r="I198" s="269">
        <f t="shared" si="122"/>
        <v>0</v>
      </c>
      <c r="J198" s="269">
        <f t="shared" si="122"/>
        <v>0</v>
      </c>
      <c r="K198" s="269">
        <f t="shared" si="122"/>
        <v>0</v>
      </c>
      <c r="L198" s="269">
        <f t="shared" si="122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23">SUM(G195:G198)</f>
        <v>0</v>
      </c>
      <c r="H200" s="595">
        <f t="shared" ref="H200:I200" si="124">SUM(H195:H198)</f>
        <v>0</v>
      </c>
      <c r="I200" s="595">
        <f t="shared" si="124"/>
        <v>0</v>
      </c>
      <c r="J200" s="595">
        <f t="shared" ref="J200:K200" si="125">SUM(J195:J198)</f>
        <v>0</v>
      </c>
      <c r="K200" s="595">
        <f t="shared" si="125"/>
        <v>0</v>
      </c>
      <c r="L200" s="595">
        <f t="shared" ref="L200" si="126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27">G206</f>
        <v>0</v>
      </c>
      <c r="I206" s="269">
        <f t="shared" si="127"/>
        <v>0</v>
      </c>
      <c r="J206" s="269">
        <f t="shared" si="127"/>
        <v>0</v>
      </c>
      <c r="K206" s="269">
        <f t="shared" si="127"/>
        <v>0</v>
      </c>
      <c r="L206" s="269">
        <f t="shared" si="127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27"/>
        <v>0</v>
      </c>
      <c r="I207" s="269">
        <f t="shared" si="127"/>
        <v>0</v>
      </c>
      <c r="J207" s="269">
        <f t="shared" si="127"/>
        <v>0</v>
      </c>
      <c r="K207" s="269">
        <f t="shared" si="127"/>
        <v>0</v>
      </c>
      <c r="L207" s="269">
        <f t="shared" si="127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si="127"/>
        <v>0</v>
      </c>
      <c r="I208" s="269">
        <f t="shared" si="127"/>
        <v>0</v>
      </c>
      <c r="J208" s="269">
        <f t="shared" si="127"/>
        <v>0</v>
      </c>
      <c r="K208" s="269">
        <f t="shared" si="127"/>
        <v>0</v>
      </c>
      <c r="L208" s="269">
        <f t="shared" si="127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27"/>
        <v>0</v>
      </c>
      <c r="I209" s="269">
        <f t="shared" si="127"/>
        <v>0</v>
      </c>
      <c r="J209" s="269">
        <f t="shared" si="127"/>
        <v>0</v>
      </c>
      <c r="K209" s="269">
        <f t="shared" si="127"/>
        <v>0</v>
      </c>
      <c r="L209" s="269">
        <f t="shared" si="127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27"/>
        <v>0</v>
      </c>
      <c r="I210" s="269">
        <f t="shared" si="127"/>
        <v>0</v>
      </c>
      <c r="J210" s="269">
        <f t="shared" si="127"/>
        <v>0</v>
      </c>
      <c r="K210" s="269">
        <f t="shared" si="127"/>
        <v>0</v>
      </c>
      <c r="L210" s="269">
        <f t="shared" si="127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si="127"/>
        <v>0</v>
      </c>
      <c r="I211" s="269">
        <f t="shared" si="127"/>
        <v>0</v>
      </c>
      <c r="J211" s="269">
        <f t="shared" si="127"/>
        <v>0</v>
      </c>
      <c r="K211" s="269">
        <f t="shared" si="127"/>
        <v>0</v>
      </c>
      <c r="L211" s="269">
        <f t="shared" si="127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27"/>
        <v>0</v>
      </c>
      <c r="I212" s="269">
        <f t="shared" si="127"/>
        <v>0</v>
      </c>
      <c r="J212" s="269">
        <f t="shared" si="127"/>
        <v>0</v>
      </c>
      <c r="K212" s="269">
        <f t="shared" si="127"/>
        <v>0</v>
      </c>
      <c r="L212" s="269">
        <f t="shared" si="127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27"/>
        <v>0</v>
      </c>
      <c r="I213" s="269">
        <f t="shared" si="127"/>
        <v>0</v>
      </c>
      <c r="J213" s="269">
        <f t="shared" si="127"/>
        <v>0</v>
      </c>
      <c r="K213" s="269">
        <f t="shared" si="127"/>
        <v>0</v>
      </c>
      <c r="L213" s="269">
        <f t="shared" si="127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27"/>
        <v>0</v>
      </c>
      <c r="I214" s="269">
        <f t="shared" si="127"/>
        <v>0</v>
      </c>
      <c r="J214" s="269">
        <f t="shared" si="127"/>
        <v>0</v>
      </c>
      <c r="K214" s="269">
        <f t="shared" si="127"/>
        <v>0</v>
      </c>
      <c r="L214" s="269">
        <f t="shared" si="127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27"/>
        <v>0</v>
      </c>
      <c r="I215" s="269">
        <f t="shared" si="127"/>
        <v>0</v>
      </c>
      <c r="J215" s="269">
        <f t="shared" si="127"/>
        <v>0</v>
      </c>
      <c r="K215" s="269">
        <f t="shared" si="127"/>
        <v>0</v>
      </c>
      <c r="L215" s="269">
        <f t="shared" si="127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:H217" si="128">SUM(G206:G215)</f>
        <v>0</v>
      </c>
      <c r="H217" s="595">
        <f t="shared" si="128"/>
        <v>0</v>
      </c>
      <c r="I217" s="595">
        <f t="shared" ref="I217:J217" si="129">SUM(I206:I215)</f>
        <v>0</v>
      </c>
      <c r="J217" s="595">
        <f t="shared" si="129"/>
        <v>0</v>
      </c>
      <c r="K217" s="595">
        <f t="shared" ref="K217:L217" si="130">SUM(K206:K215)</f>
        <v>0</v>
      </c>
      <c r="L217" s="595">
        <f t="shared" si="130"/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31">G223</f>
        <v>0</v>
      </c>
      <c r="I223" s="269">
        <f t="shared" si="131"/>
        <v>0</v>
      </c>
      <c r="J223" s="269">
        <f t="shared" si="131"/>
        <v>0</v>
      </c>
      <c r="K223" s="269">
        <f t="shared" si="131"/>
        <v>0</v>
      </c>
      <c r="L223" s="269">
        <f t="shared" si="13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si="131"/>
        <v>0</v>
      </c>
      <c r="I224" s="269">
        <f t="shared" si="131"/>
        <v>0</v>
      </c>
      <c r="J224" s="269">
        <f t="shared" si="131"/>
        <v>0</v>
      </c>
      <c r="K224" s="269">
        <f t="shared" si="131"/>
        <v>0</v>
      </c>
      <c r="L224" s="269">
        <f t="shared" si="131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31"/>
        <v>0</v>
      </c>
      <c r="I225" s="269">
        <f t="shared" si="131"/>
        <v>0</v>
      </c>
      <c r="J225" s="269">
        <f t="shared" si="131"/>
        <v>0</v>
      </c>
      <c r="K225" s="269">
        <f t="shared" si="131"/>
        <v>0</v>
      </c>
      <c r="L225" s="269">
        <f t="shared" si="131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31"/>
        <v>0</v>
      </c>
      <c r="I226" s="269">
        <f t="shared" si="131"/>
        <v>0</v>
      </c>
      <c r="J226" s="269">
        <f t="shared" si="131"/>
        <v>0</v>
      </c>
      <c r="K226" s="269">
        <f t="shared" si="131"/>
        <v>0</v>
      </c>
      <c r="L226" s="269">
        <f t="shared" si="13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31"/>
        <v>0</v>
      </c>
      <c r="I227" s="269">
        <f t="shared" si="131"/>
        <v>0</v>
      </c>
      <c r="J227" s="269">
        <f t="shared" si="131"/>
        <v>0</v>
      </c>
      <c r="K227" s="269">
        <f t="shared" si="131"/>
        <v>0</v>
      </c>
      <c r="L227" s="269">
        <f t="shared" si="13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31"/>
        <v>0</v>
      </c>
      <c r="I228" s="269">
        <f t="shared" si="131"/>
        <v>0</v>
      </c>
      <c r="J228" s="269">
        <f t="shared" si="131"/>
        <v>0</v>
      </c>
      <c r="K228" s="269">
        <f t="shared" si="131"/>
        <v>0</v>
      </c>
      <c r="L228" s="269">
        <f t="shared" si="13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:H230" si="132">SUM(G223:G228)</f>
        <v>0</v>
      </c>
      <c r="H230" s="595">
        <f t="shared" si="132"/>
        <v>0</v>
      </c>
      <c r="I230" s="595">
        <f t="shared" ref="I230:J230" si="133">SUM(I223:I228)</f>
        <v>0</v>
      </c>
      <c r="J230" s="595">
        <f t="shared" si="133"/>
        <v>0</v>
      </c>
      <c r="K230" s="595">
        <f t="shared" ref="K230:L230" si="134">SUM(K223:K228)</f>
        <v>0</v>
      </c>
      <c r="L230" s="595">
        <f t="shared" si="134"/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:H234" si="135">G200+G217+G230</f>
        <v>0</v>
      </c>
      <c r="H234" s="593">
        <f t="shared" si="135"/>
        <v>0</v>
      </c>
      <c r="I234" s="593">
        <f t="shared" ref="I234:J234" si="136">I200+I217+I230</f>
        <v>0</v>
      </c>
      <c r="J234" s="593">
        <f t="shared" si="136"/>
        <v>0</v>
      </c>
      <c r="K234" s="593">
        <f t="shared" ref="K234:L234" si="137">K200+K217+K230</f>
        <v>0</v>
      </c>
      <c r="L234" s="593">
        <f t="shared" si="137"/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38">G9</f>
        <v>2014</v>
      </c>
      <c r="H243" s="664">
        <f t="shared" si="138"/>
        <v>2015</v>
      </c>
      <c r="I243" s="664">
        <f t="shared" si="138"/>
        <v>2016</v>
      </c>
      <c r="J243" s="664">
        <f t="shared" si="138"/>
        <v>2017</v>
      </c>
      <c r="K243" s="664">
        <f t="shared" si="138"/>
        <v>2018</v>
      </c>
      <c r="L243" s="664">
        <f t="shared" ref="L243" si="139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40">H141</f>
        <v>0</v>
      </c>
      <c r="I249" s="519">
        <f t="shared" ref="I249:J249" si="141">I141</f>
        <v>0</v>
      </c>
      <c r="J249" s="519">
        <f t="shared" si="141"/>
        <v>0</v>
      </c>
      <c r="K249" s="519">
        <f t="shared" ref="K249:L249" si="142">K141</f>
        <v>0</v>
      </c>
      <c r="L249" s="519">
        <f t="shared" si="142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43">H153</f>
        <v>0</v>
      </c>
      <c r="I250" s="601">
        <f t="shared" ref="I250:J250" si="144">I153</f>
        <v>0</v>
      </c>
      <c r="J250" s="601">
        <f t="shared" si="144"/>
        <v>0</v>
      </c>
      <c r="K250" s="601">
        <f t="shared" ref="K250:L250" si="145">K153</f>
        <v>0</v>
      </c>
      <c r="L250" s="601">
        <f t="shared" si="145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46">H165</f>
        <v>0</v>
      </c>
      <c r="I251" s="601">
        <f t="shared" ref="I251:J251" si="147">I165</f>
        <v>0</v>
      </c>
      <c r="J251" s="601">
        <f t="shared" si="147"/>
        <v>0</v>
      </c>
      <c r="K251" s="601">
        <f t="shared" ref="K251:L251" si="148">K165</f>
        <v>0</v>
      </c>
      <c r="L251" s="601">
        <f t="shared" si="148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:H252" si="149">SUM(G249:G251)</f>
        <v>0</v>
      </c>
      <c r="H252" s="523">
        <f t="shared" si="149"/>
        <v>0</v>
      </c>
      <c r="I252" s="523">
        <f t="shared" ref="I252:J252" si="150">SUM(I249:I251)</f>
        <v>0</v>
      </c>
      <c r="J252" s="523">
        <f t="shared" si="150"/>
        <v>0</v>
      </c>
      <c r="K252" s="523">
        <f t="shared" ref="K252:L252" si="151">SUM(K249:K251)</f>
        <v>0</v>
      </c>
      <c r="L252" s="523">
        <f t="shared" si="151"/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52">H190</f>
        <v>0</v>
      </c>
      <c r="I254" s="519">
        <f t="shared" si="152"/>
        <v>0</v>
      </c>
      <c r="J254" s="519">
        <f t="shared" si="152"/>
        <v>0</v>
      </c>
      <c r="K254" s="519">
        <f t="shared" ref="K254:L254" si="153">K190</f>
        <v>0</v>
      </c>
      <c r="L254" s="519">
        <f t="shared" si="153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" si="154">H200</f>
        <v>0</v>
      </c>
      <c r="I255" s="519">
        <f t="shared" ref="I255:J255" si="155">I200</f>
        <v>0</v>
      </c>
      <c r="J255" s="519">
        <f t="shared" si="155"/>
        <v>0</v>
      </c>
      <c r="K255" s="519">
        <f t="shared" ref="K255:L255" si="156">K200</f>
        <v>0</v>
      </c>
      <c r="L255" s="519">
        <f t="shared" si="156"/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" si="157">H217</f>
        <v>0</v>
      </c>
      <c r="I256" s="519">
        <f t="shared" ref="I256:J256" si="158">I217</f>
        <v>0</v>
      </c>
      <c r="J256" s="519">
        <f t="shared" si="158"/>
        <v>0</v>
      </c>
      <c r="K256" s="519">
        <f t="shared" ref="K256:L256" si="159">K217</f>
        <v>0</v>
      </c>
      <c r="L256" s="519">
        <f t="shared" si="159"/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" si="160">H230</f>
        <v>0</v>
      </c>
      <c r="I257" s="519">
        <f t="shared" ref="I257:J257" si="161">I230</f>
        <v>0</v>
      </c>
      <c r="J257" s="519">
        <f t="shared" si="161"/>
        <v>0</v>
      </c>
      <c r="K257" s="519">
        <f t="shared" ref="K257:L257" si="162">K230</f>
        <v>0</v>
      </c>
      <c r="L257" s="519">
        <f t="shared" si="162"/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:H258" si="163">SUM(G254:G257)</f>
        <v>0</v>
      </c>
      <c r="H258" s="523">
        <f t="shared" si="163"/>
        <v>0</v>
      </c>
      <c r="I258" s="523">
        <f t="shared" ref="I258:J258" si="164">SUM(I254:I257)</f>
        <v>0</v>
      </c>
      <c r="J258" s="523">
        <f t="shared" si="164"/>
        <v>0</v>
      </c>
      <c r="K258" s="523">
        <f t="shared" ref="K258:L258" si="165">SUM(K254:K257)</f>
        <v>0</v>
      </c>
      <c r="L258" s="523">
        <f t="shared" si="165"/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:H260" si="166">G252-G258</f>
        <v>0</v>
      </c>
      <c r="H260" s="523">
        <f t="shared" si="166"/>
        <v>0</v>
      </c>
      <c r="I260" s="523">
        <f t="shared" ref="I260:J260" si="167">I252-I258</f>
        <v>0</v>
      </c>
      <c r="J260" s="523">
        <f t="shared" si="167"/>
        <v>0</v>
      </c>
      <c r="K260" s="523">
        <f t="shared" ref="K260:L260" si="168">K252-K258</f>
        <v>0</v>
      </c>
      <c r="L260" s="523">
        <f t="shared" si="168"/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69">G266</f>
        <v>0</v>
      </c>
      <c r="I266" s="409">
        <f t="shared" si="169"/>
        <v>0</v>
      </c>
      <c r="J266" s="409">
        <f t="shared" si="169"/>
        <v>0</v>
      </c>
      <c r="K266" s="409">
        <f t="shared" si="169"/>
        <v>0</v>
      </c>
      <c r="L266" s="409">
        <f t="shared" si="169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69"/>
        <v>0</v>
      </c>
      <c r="I267" s="409">
        <f t="shared" si="169"/>
        <v>0</v>
      </c>
      <c r="J267" s="409">
        <f t="shared" si="169"/>
        <v>0</v>
      </c>
      <c r="K267" s="409">
        <f t="shared" si="169"/>
        <v>0</v>
      </c>
      <c r="L267" s="409">
        <f t="shared" si="169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70">G266-G267</f>
        <v>0</v>
      </c>
      <c r="H269" s="523">
        <f t="shared" si="170"/>
        <v>0</v>
      </c>
      <c r="I269" s="523">
        <f t="shared" si="170"/>
        <v>0</v>
      </c>
      <c r="J269" s="523">
        <f t="shared" si="170"/>
        <v>0</v>
      </c>
      <c r="K269" s="523">
        <f t="shared" si="170"/>
        <v>0</v>
      </c>
      <c r="L269" s="523">
        <f t="shared" ref="L269" si="171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72">G260+G269</f>
        <v>0</v>
      </c>
      <c r="H273" s="523">
        <f t="shared" si="172"/>
        <v>0</v>
      </c>
      <c r="I273" s="523">
        <f t="shared" si="172"/>
        <v>0</v>
      </c>
      <c r="J273" s="523">
        <f t="shared" si="172"/>
        <v>0</v>
      </c>
      <c r="K273" s="523">
        <f t="shared" si="172"/>
        <v>0</v>
      </c>
      <c r="L273" s="523">
        <f t="shared" ref="L273" si="173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74">G273/(G252+G266)</f>
        <v>#DIV/0!</v>
      </c>
      <c r="H274" s="662" t="e">
        <f t="shared" si="174"/>
        <v>#DIV/0!</v>
      </c>
      <c r="I274" s="662" t="e">
        <f t="shared" si="174"/>
        <v>#DIV/0!</v>
      </c>
      <c r="J274" s="662" t="e">
        <f t="shared" si="174"/>
        <v>#DIV/0!</v>
      </c>
      <c r="K274" s="662" t="e">
        <f t="shared" si="174"/>
        <v>#DIV/0!</v>
      </c>
      <c r="L274" s="662" t="e">
        <f t="shared" ref="L274" si="175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211:E211"/>
    <mergeCell ref="D212:E212"/>
    <mergeCell ref="D213:E213"/>
    <mergeCell ref="D214:E214"/>
    <mergeCell ref="D215:E215"/>
    <mergeCell ref="D210:E210"/>
    <mergeCell ref="D195:E195"/>
    <mergeCell ref="D196:E196"/>
    <mergeCell ref="D197:E197"/>
    <mergeCell ref="D162:E162"/>
    <mergeCell ref="D182:E182"/>
    <mergeCell ref="D183:E183"/>
    <mergeCell ref="D184:E184"/>
    <mergeCell ref="D185:E185"/>
    <mergeCell ref="D186:E186"/>
    <mergeCell ref="D198:E198"/>
    <mergeCell ref="D206:E206"/>
    <mergeCell ref="D207:E207"/>
    <mergeCell ref="D208:E208"/>
    <mergeCell ref="D209:E209"/>
    <mergeCell ref="D161:E161"/>
    <mergeCell ref="D127:E127"/>
    <mergeCell ref="D128:E128"/>
    <mergeCell ref="D131:E131"/>
    <mergeCell ref="D132:E132"/>
    <mergeCell ref="D133:E133"/>
    <mergeCell ref="D134:E134"/>
    <mergeCell ref="D135:E135"/>
    <mergeCell ref="D146:E146"/>
    <mergeCell ref="D149:E149"/>
    <mergeCell ref="D150:E150"/>
    <mergeCell ref="D158:E158"/>
    <mergeCell ref="D126:E126"/>
    <mergeCell ref="D118:E118"/>
    <mergeCell ref="D119:E119"/>
    <mergeCell ref="D120:E120"/>
    <mergeCell ref="D124:E124"/>
    <mergeCell ref="D125:E125"/>
  </mergeCells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N288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67" customWidth="1"/>
    <col min="2" max="3" width="2.7109375" style="67" customWidth="1"/>
    <col min="4" max="4" width="21.28515625" style="67" customWidth="1"/>
    <col min="5" max="5" width="25.7109375" style="67" customWidth="1"/>
    <col min="6" max="6" width="2.7109375" style="67" customWidth="1"/>
    <col min="7" max="12" width="13.7109375" style="67" customWidth="1"/>
    <col min="13" max="14" width="2.7109375" style="67" customWidth="1"/>
    <col min="15" max="15" width="14.7109375" style="67" customWidth="1"/>
    <col min="16" max="16384" width="9.140625" style="67"/>
  </cols>
  <sheetData>
    <row r="1" spans="2:14" ht="12.75" customHeight="1" x14ac:dyDescent="0.2"/>
    <row r="2" spans="2:14" ht="12" customHeight="1" x14ac:dyDescent="0.2">
      <c r="B2" s="81"/>
      <c r="C2" s="82"/>
      <c r="D2" s="83"/>
      <c r="E2" s="83"/>
      <c r="F2" s="83"/>
      <c r="G2" s="84"/>
      <c r="H2" s="84"/>
      <c r="I2" s="84"/>
      <c r="J2" s="84"/>
      <c r="K2" s="84"/>
      <c r="L2" s="84"/>
      <c r="M2" s="84"/>
      <c r="N2" s="85"/>
    </row>
    <row r="3" spans="2:14" x14ac:dyDescent="0.2">
      <c r="B3" s="86"/>
      <c r="C3" s="87"/>
      <c r="D3" s="88"/>
      <c r="E3" s="88"/>
      <c r="F3" s="88"/>
      <c r="G3" s="89"/>
      <c r="H3" s="89"/>
      <c r="I3" s="89"/>
      <c r="J3" s="89"/>
      <c r="K3" s="89"/>
      <c r="L3" s="89"/>
      <c r="M3" s="89"/>
      <c r="N3" s="90"/>
    </row>
    <row r="4" spans="2:14" s="558" customFormat="1" ht="18.75" x14ac:dyDescent="0.3">
      <c r="B4" s="555"/>
      <c r="C4" s="145" t="s">
        <v>1</v>
      </c>
      <c r="D4" s="116"/>
      <c r="E4" s="116"/>
      <c r="F4" s="116"/>
      <c r="G4" s="556"/>
      <c r="H4" s="556"/>
      <c r="I4" s="556"/>
      <c r="J4" s="556"/>
      <c r="K4" s="556"/>
      <c r="L4" s="556"/>
      <c r="M4" s="556"/>
      <c r="N4" s="557"/>
    </row>
    <row r="5" spans="2:14" s="562" customFormat="1" ht="15.75" x14ac:dyDescent="0.25">
      <c r="B5" s="559"/>
      <c r="C5" s="673" t="e">
        <f>IF(#REF!="","",#REF!)</f>
        <v>#REF!</v>
      </c>
      <c r="D5" s="410"/>
      <c r="E5" s="410"/>
      <c r="F5" s="410"/>
      <c r="G5" s="560"/>
      <c r="H5" s="560"/>
      <c r="I5" s="560"/>
      <c r="J5" s="560"/>
      <c r="K5" s="560"/>
      <c r="L5" s="560"/>
      <c r="M5" s="560"/>
      <c r="N5" s="561"/>
    </row>
    <row r="6" spans="2:14" x14ac:dyDescent="0.2">
      <c r="B6" s="86"/>
      <c r="C6" s="87"/>
      <c r="D6" s="87"/>
      <c r="E6" s="87"/>
      <c r="F6" s="87"/>
      <c r="G6" s="520"/>
      <c r="H6" s="520"/>
      <c r="I6" s="520"/>
      <c r="J6" s="520"/>
      <c r="K6" s="520"/>
      <c r="L6" s="520"/>
      <c r="M6" s="520"/>
      <c r="N6" s="90"/>
    </row>
    <row r="7" spans="2:14" x14ac:dyDescent="0.2">
      <c r="B7" s="86"/>
      <c r="C7" s="87"/>
      <c r="D7" s="87"/>
      <c r="E7" s="87"/>
      <c r="F7" s="87"/>
      <c r="G7" s="520"/>
      <c r="H7" s="520"/>
      <c r="I7" s="520"/>
      <c r="J7" s="520"/>
      <c r="K7" s="520"/>
      <c r="L7" s="520"/>
      <c r="M7" s="520"/>
      <c r="N7" s="90"/>
    </row>
    <row r="8" spans="2:14" x14ac:dyDescent="0.2">
      <c r="B8" s="86"/>
      <c r="C8" s="87"/>
      <c r="D8" s="88"/>
      <c r="E8" s="663" t="s">
        <v>32</v>
      </c>
      <c r="F8" s="663"/>
      <c r="G8" s="664" t="str">
        <f>tabpers!K2</f>
        <v>2014/15</v>
      </c>
      <c r="H8" s="664" t="str">
        <f>tabpers!L2</f>
        <v>2015/16</v>
      </c>
      <c r="I8" s="664" t="str">
        <f>tabpers!M2</f>
        <v>2016/17</v>
      </c>
      <c r="J8" s="664" t="str">
        <f>tabpers!N2</f>
        <v>2017/18</v>
      </c>
      <c r="K8" s="664" t="str">
        <f>tabpers!O2</f>
        <v>2018/19</v>
      </c>
      <c r="L8" s="664" t="str">
        <f>tabpers!P2</f>
        <v>2019/20</v>
      </c>
      <c r="M8" s="89"/>
      <c r="N8" s="90"/>
    </row>
    <row r="9" spans="2:14" x14ac:dyDescent="0.2">
      <c r="B9" s="86"/>
      <c r="C9" s="87"/>
      <c r="D9" s="88"/>
      <c r="E9" s="663" t="s">
        <v>71</v>
      </c>
      <c r="F9" s="663"/>
      <c r="G9" s="664">
        <f>tabpers!K4</f>
        <v>2014</v>
      </c>
      <c r="H9" s="664">
        <f>tabpers!L4</f>
        <v>2015</v>
      </c>
      <c r="I9" s="664">
        <f>tabpers!M4</f>
        <v>2016</v>
      </c>
      <c r="J9" s="664">
        <f>tabpers!N4</f>
        <v>2017</v>
      </c>
      <c r="K9" s="664">
        <f>tabpers!O4</f>
        <v>2018</v>
      </c>
      <c r="L9" s="664">
        <f>tabpers!P4</f>
        <v>2019</v>
      </c>
      <c r="M9" s="89"/>
      <c r="N9" s="90"/>
    </row>
    <row r="10" spans="2:14" x14ac:dyDescent="0.2">
      <c r="B10" s="86"/>
      <c r="C10" s="87"/>
      <c r="D10" s="88"/>
      <c r="E10" s="663" t="s">
        <v>37</v>
      </c>
      <c r="F10" s="663"/>
      <c r="G10" s="664">
        <f t="shared" ref="G10:K10" si="0">G9-1</f>
        <v>2013</v>
      </c>
      <c r="H10" s="664">
        <f t="shared" si="0"/>
        <v>2014</v>
      </c>
      <c r="I10" s="664">
        <f t="shared" si="0"/>
        <v>2015</v>
      </c>
      <c r="J10" s="664">
        <f t="shared" si="0"/>
        <v>2016</v>
      </c>
      <c r="K10" s="664">
        <f t="shared" si="0"/>
        <v>2017</v>
      </c>
      <c r="L10" s="664">
        <f t="shared" ref="L10" si="1">L9-1</f>
        <v>2018</v>
      </c>
      <c r="M10" s="89"/>
      <c r="N10" s="90"/>
    </row>
    <row r="11" spans="2:14" x14ac:dyDescent="0.2">
      <c r="B11" s="86"/>
      <c r="C11" s="87"/>
      <c r="D11" s="88"/>
      <c r="E11" s="88"/>
      <c r="F11" s="88"/>
      <c r="G11" s="89"/>
      <c r="H11" s="89"/>
      <c r="I11" s="89"/>
      <c r="J11" s="89"/>
      <c r="K11" s="89"/>
      <c r="L11" s="89"/>
      <c r="M11" s="89"/>
      <c r="N11" s="90"/>
    </row>
    <row r="12" spans="2:14" x14ac:dyDescent="0.2">
      <c r="B12" s="86"/>
      <c r="C12" s="156"/>
      <c r="D12" s="157"/>
      <c r="E12" s="157"/>
      <c r="F12" s="157"/>
      <c r="G12" s="158"/>
      <c r="H12" s="159"/>
      <c r="I12" s="159"/>
      <c r="J12" s="159"/>
      <c r="K12" s="159"/>
      <c r="L12" s="159"/>
      <c r="M12" s="159"/>
      <c r="N12" s="90"/>
    </row>
    <row r="13" spans="2:14" x14ac:dyDescent="0.2">
      <c r="B13" s="86"/>
      <c r="C13" s="160"/>
      <c r="D13" s="161" t="s">
        <v>97</v>
      </c>
      <c r="E13" s="161"/>
      <c r="F13" s="162"/>
      <c r="G13" s="639"/>
      <c r="H13" s="407"/>
      <c r="I13" s="174"/>
      <c r="J13" s="174"/>
      <c r="K13" s="174"/>
      <c r="L13" s="174"/>
      <c r="M13" s="164"/>
      <c r="N13" s="90"/>
    </row>
    <row r="14" spans="2:14" x14ac:dyDescent="0.2">
      <c r="B14" s="86"/>
      <c r="C14" s="160"/>
      <c r="D14" s="161" t="s">
        <v>98</v>
      </c>
      <c r="E14" s="161"/>
      <c r="F14" s="162"/>
      <c r="G14" s="407"/>
      <c r="H14" s="174"/>
      <c r="I14" s="174"/>
      <c r="J14" s="174"/>
      <c r="K14" s="174"/>
      <c r="L14" s="174"/>
      <c r="M14" s="164"/>
      <c r="N14" s="90"/>
    </row>
    <row r="15" spans="2:14" x14ac:dyDescent="0.2">
      <c r="B15" s="86"/>
      <c r="C15" s="195"/>
      <c r="D15" s="235"/>
      <c r="E15" s="235"/>
      <c r="F15" s="235"/>
      <c r="G15" s="292"/>
      <c r="H15" s="293"/>
      <c r="I15" s="293"/>
      <c r="J15" s="293"/>
      <c r="K15" s="293"/>
      <c r="L15" s="293"/>
      <c r="M15" s="293"/>
      <c r="N15" s="90"/>
    </row>
    <row r="16" spans="2:14" x14ac:dyDescent="0.2">
      <c r="B16" s="86"/>
      <c r="C16" s="87"/>
      <c r="D16" s="88"/>
      <c r="E16" s="88"/>
      <c r="F16" s="88"/>
      <c r="G16" s="89"/>
      <c r="H16" s="89"/>
      <c r="I16" s="89"/>
      <c r="J16" s="89"/>
      <c r="K16" s="89"/>
      <c r="L16" s="89"/>
      <c r="M16" s="89"/>
      <c r="N16" s="90"/>
    </row>
    <row r="17" spans="2:14" x14ac:dyDescent="0.2">
      <c r="B17" s="86"/>
      <c r="C17" s="156"/>
      <c r="D17" s="157"/>
      <c r="E17" s="157"/>
      <c r="F17" s="157"/>
      <c r="G17" s="200"/>
      <c r="H17" s="304"/>
      <c r="I17" s="304"/>
      <c r="J17" s="304"/>
      <c r="K17" s="304"/>
      <c r="L17" s="304"/>
      <c r="M17" s="201"/>
      <c r="N17" s="90"/>
    </row>
    <row r="18" spans="2:14" x14ac:dyDescent="0.2">
      <c r="B18" s="86"/>
      <c r="C18" s="160"/>
      <c r="D18" s="665" t="s">
        <v>89</v>
      </c>
      <c r="E18" s="563"/>
      <c r="F18" s="167"/>
      <c r="G18" s="300">
        <v>40.630000000000003</v>
      </c>
      <c r="H18" s="300">
        <f>G18</f>
        <v>40.630000000000003</v>
      </c>
      <c r="I18" s="300">
        <f>H18</f>
        <v>40.630000000000003</v>
      </c>
      <c r="J18" s="300">
        <f>I18</f>
        <v>40.630000000000003</v>
      </c>
      <c r="K18" s="300">
        <f>J18</f>
        <v>40.630000000000003</v>
      </c>
      <c r="L18" s="300">
        <f>K18</f>
        <v>40.630000000000003</v>
      </c>
      <c r="M18" s="168"/>
      <c r="N18" s="90"/>
    </row>
    <row r="19" spans="2:14" x14ac:dyDescent="0.2">
      <c r="B19" s="86"/>
      <c r="C19" s="160"/>
      <c r="D19" s="167"/>
      <c r="E19" s="167"/>
      <c r="F19" s="167"/>
      <c r="G19" s="169"/>
      <c r="H19" s="168"/>
      <c r="I19" s="168"/>
      <c r="J19" s="168"/>
      <c r="K19" s="168"/>
      <c r="L19" s="168"/>
      <c r="M19" s="168"/>
      <c r="N19" s="90"/>
    </row>
    <row r="20" spans="2:14" x14ac:dyDescent="0.2">
      <c r="B20" s="86"/>
      <c r="C20" s="87"/>
      <c r="D20" s="87"/>
      <c r="E20" s="87"/>
      <c r="F20" s="87"/>
      <c r="G20" s="89"/>
      <c r="H20" s="89"/>
      <c r="I20" s="89"/>
      <c r="J20" s="89"/>
      <c r="K20" s="89"/>
      <c r="L20" s="89"/>
      <c r="M20" s="89"/>
      <c r="N20" s="90"/>
    </row>
    <row r="21" spans="2:14" x14ac:dyDescent="0.2">
      <c r="B21" s="86"/>
      <c r="C21" s="156"/>
      <c r="D21" s="157"/>
      <c r="E21" s="157"/>
      <c r="F21" s="157"/>
      <c r="G21" s="158"/>
      <c r="H21" s="159"/>
      <c r="I21" s="159"/>
      <c r="J21" s="159"/>
      <c r="K21" s="159"/>
      <c r="L21" s="159"/>
      <c r="M21" s="159"/>
      <c r="N21" s="90"/>
    </row>
    <row r="22" spans="2:14" x14ac:dyDescent="0.2">
      <c r="B22" s="86"/>
      <c r="C22" s="160"/>
      <c r="D22" s="666" t="s">
        <v>96</v>
      </c>
      <c r="E22" s="184"/>
      <c r="F22" s="162"/>
      <c r="G22" s="165"/>
      <c r="H22" s="164"/>
      <c r="I22" s="164"/>
      <c r="J22" s="164"/>
      <c r="K22" s="164"/>
      <c r="L22" s="164"/>
      <c r="M22" s="164"/>
      <c r="N22" s="90"/>
    </row>
    <row r="23" spans="2:14" x14ac:dyDescent="0.2">
      <c r="B23" s="86"/>
      <c r="C23" s="160"/>
      <c r="D23" s="162"/>
      <c r="E23" s="162"/>
      <c r="F23" s="162"/>
      <c r="G23" s="165"/>
      <c r="H23" s="164"/>
      <c r="I23" s="164"/>
      <c r="J23" s="164"/>
      <c r="K23" s="164"/>
      <c r="L23" s="164"/>
      <c r="M23" s="164"/>
      <c r="N23" s="90"/>
    </row>
    <row r="24" spans="2:14" x14ac:dyDescent="0.2">
      <c r="B24" s="86"/>
      <c r="C24" s="160"/>
      <c r="D24" s="161" t="s">
        <v>4</v>
      </c>
      <c r="E24" s="161"/>
      <c r="F24" s="161"/>
      <c r="G24" s="316">
        <v>0</v>
      </c>
      <c r="H24" s="316">
        <f t="shared" ref="H24:L25" si="2">G24</f>
        <v>0</v>
      </c>
      <c r="I24" s="316">
        <f t="shared" si="2"/>
        <v>0</v>
      </c>
      <c r="J24" s="316">
        <f t="shared" si="2"/>
        <v>0</v>
      </c>
      <c r="K24" s="316">
        <f t="shared" si="2"/>
        <v>0</v>
      </c>
      <c r="L24" s="316">
        <f t="shared" si="2"/>
        <v>0</v>
      </c>
      <c r="M24" s="174"/>
      <c r="N24" s="90"/>
    </row>
    <row r="25" spans="2:14" x14ac:dyDescent="0.2">
      <c r="B25" s="86"/>
      <c r="C25" s="160"/>
      <c r="D25" s="161" t="s">
        <v>5</v>
      </c>
      <c r="E25" s="161"/>
      <c r="F25" s="161"/>
      <c r="G25" s="316">
        <v>0</v>
      </c>
      <c r="H25" s="316">
        <f t="shared" si="2"/>
        <v>0</v>
      </c>
      <c r="I25" s="316">
        <f t="shared" si="2"/>
        <v>0</v>
      </c>
      <c r="J25" s="316">
        <f t="shared" si="2"/>
        <v>0</v>
      </c>
      <c r="K25" s="316">
        <f t="shared" si="2"/>
        <v>0</v>
      </c>
      <c r="L25" s="316">
        <f t="shared" si="2"/>
        <v>0</v>
      </c>
      <c r="M25" s="174"/>
      <c r="N25" s="90"/>
    </row>
    <row r="26" spans="2:14" x14ac:dyDescent="0.2">
      <c r="B26" s="86"/>
      <c r="C26" s="160"/>
      <c r="D26" s="175" t="s">
        <v>30</v>
      </c>
      <c r="E26" s="175"/>
      <c r="F26" s="175"/>
      <c r="G26" s="516">
        <f t="shared" ref="G26:L26" si="3">G24+G25</f>
        <v>0</v>
      </c>
      <c r="H26" s="516">
        <f t="shared" si="3"/>
        <v>0</v>
      </c>
      <c r="I26" s="516">
        <f t="shared" si="3"/>
        <v>0</v>
      </c>
      <c r="J26" s="516">
        <f t="shared" si="3"/>
        <v>0</v>
      </c>
      <c r="K26" s="516">
        <f t="shared" si="3"/>
        <v>0</v>
      </c>
      <c r="L26" s="516">
        <f t="shared" si="3"/>
        <v>0</v>
      </c>
      <c r="M26" s="177"/>
      <c r="N26" s="90"/>
    </row>
    <row r="27" spans="2:14" x14ac:dyDescent="0.2">
      <c r="B27" s="86"/>
      <c r="C27" s="160"/>
      <c r="D27" s="161" t="s">
        <v>29</v>
      </c>
      <c r="E27" s="317">
        <v>0.3</v>
      </c>
      <c r="F27" s="179"/>
      <c r="G27" s="316">
        <v>0</v>
      </c>
      <c r="H27" s="316">
        <f t="shared" ref="H27:L28" si="4">G27</f>
        <v>0</v>
      </c>
      <c r="I27" s="316">
        <f t="shared" si="4"/>
        <v>0</v>
      </c>
      <c r="J27" s="316">
        <f t="shared" si="4"/>
        <v>0</v>
      </c>
      <c r="K27" s="316">
        <f t="shared" si="4"/>
        <v>0</v>
      </c>
      <c r="L27" s="316">
        <f t="shared" si="4"/>
        <v>0</v>
      </c>
      <c r="M27" s="174"/>
      <c r="N27" s="90"/>
    </row>
    <row r="28" spans="2:14" x14ac:dyDescent="0.2">
      <c r="B28" s="86"/>
      <c r="C28" s="160"/>
      <c r="D28" s="161" t="s">
        <v>29</v>
      </c>
      <c r="E28" s="317">
        <v>1.2</v>
      </c>
      <c r="F28" s="179"/>
      <c r="G28" s="316">
        <v>0</v>
      </c>
      <c r="H28" s="316">
        <f t="shared" si="4"/>
        <v>0</v>
      </c>
      <c r="I28" s="316">
        <f t="shared" si="4"/>
        <v>0</v>
      </c>
      <c r="J28" s="316">
        <f t="shared" si="4"/>
        <v>0</v>
      </c>
      <c r="K28" s="316">
        <f t="shared" si="4"/>
        <v>0</v>
      </c>
      <c r="L28" s="316">
        <f t="shared" si="4"/>
        <v>0</v>
      </c>
      <c r="M28" s="174"/>
      <c r="N28" s="90"/>
    </row>
    <row r="29" spans="2:14" ht="12.75" customHeight="1" x14ac:dyDescent="0.2">
      <c r="B29" s="86"/>
      <c r="C29" s="160"/>
      <c r="D29" s="161" t="s">
        <v>28</v>
      </c>
      <c r="E29" s="161"/>
      <c r="F29" s="161"/>
      <c r="G29" s="596">
        <f t="shared" ref="G29:K29" si="5">($E$27*G27)+($E$28*G28)</f>
        <v>0</v>
      </c>
      <c r="H29" s="596">
        <f t="shared" si="5"/>
        <v>0</v>
      </c>
      <c r="I29" s="596">
        <f t="shared" si="5"/>
        <v>0</v>
      </c>
      <c r="J29" s="596">
        <f t="shared" si="5"/>
        <v>0</v>
      </c>
      <c r="K29" s="596">
        <f t="shared" si="5"/>
        <v>0</v>
      </c>
      <c r="L29" s="596">
        <f t="shared" ref="L29" si="6">($E$27*L27)+($E$28*L28)</f>
        <v>0</v>
      </c>
      <c r="M29" s="180"/>
      <c r="N29" s="90"/>
    </row>
    <row r="30" spans="2:14" s="74" customFormat="1" ht="12.75" customHeight="1" x14ac:dyDescent="0.2">
      <c r="B30" s="102"/>
      <c r="C30" s="181"/>
      <c r="D30" s="175" t="s">
        <v>69</v>
      </c>
      <c r="E30" s="175"/>
      <c r="F30" s="175"/>
      <c r="G30" s="586">
        <f t="shared" ref="G30:K30" si="7">ROUND(IF(G31&lt;(G26*0.8),G31,(0.8*G26)),0)</f>
        <v>0</v>
      </c>
      <c r="H30" s="586">
        <f t="shared" si="7"/>
        <v>0</v>
      </c>
      <c r="I30" s="586">
        <f t="shared" si="7"/>
        <v>0</v>
      </c>
      <c r="J30" s="586">
        <f t="shared" si="7"/>
        <v>0</v>
      </c>
      <c r="K30" s="586">
        <f t="shared" si="7"/>
        <v>0</v>
      </c>
      <c r="L30" s="586">
        <f t="shared" ref="L30" si="8">ROUND(IF(L31&lt;(L26*0.8),L31,(0.8*L26)),0)</f>
        <v>0</v>
      </c>
      <c r="M30" s="182"/>
      <c r="N30" s="103"/>
    </row>
    <row r="31" spans="2:14" ht="12.75" customHeight="1" x14ac:dyDescent="0.2">
      <c r="B31" s="86"/>
      <c r="C31" s="160"/>
      <c r="D31" s="161"/>
      <c r="E31" s="161"/>
      <c r="F31" s="161"/>
      <c r="G31" s="359">
        <f>IF((ROUND(IF(G29-(tabpers!K45*G26)&lt;0,0,(G29-(tabpers!K45*G26))),0))&lt;(G50+G61),(G50+G61),((ROUND(IF(G29-(tabpers!K45*G26)&lt;0,0,(G29-(tabpers!K45*G26))),0))))</f>
        <v>0</v>
      </c>
      <c r="H31" s="359">
        <f>IF((ROUND(IF(H29-(tabpers!L45*H26)&lt;0,0,(H29-(tabpers!L45*H26))),0))&lt;(H50+H61),(H50+H61),((ROUND(IF(H29-(tabpers!L45*H26)&lt;0,0,(H29-(tabpers!L45*H26))),0))))</f>
        <v>0</v>
      </c>
      <c r="I31" s="359">
        <f>IF((ROUND(IF(I29-(tabpers!M45*I26)&lt;0,0,(I29-(tabpers!M45*I26))),0))&lt;(I50+I61),(I50+I61),((ROUND(IF(I29-(tabpers!M45*I26)&lt;0,0,(I29-(tabpers!M45*I26))),0))))</f>
        <v>0</v>
      </c>
      <c r="J31" s="359">
        <f>IF((ROUND(IF(J29-(tabpers!N45*J26)&lt;0,0,(J29-(tabpers!N45*J26))),0))&lt;(J50+J61),(J50+J61),((ROUND(IF(J29-(tabpers!N45*J26)&lt;0,0,(J29-(tabpers!N45*J26))),0))))</f>
        <v>0</v>
      </c>
      <c r="K31" s="359">
        <f>IF((ROUND(IF(K29-(tabpers!O45*K26)&lt;0,0,(K29-(tabpers!O45*K26))),0))&lt;(K50+K61),(K50+K61),((ROUND(IF(K29-(tabpers!O45*K26)&lt;0,0,(K29-(tabpers!O45*K26))),0))))</f>
        <v>0</v>
      </c>
      <c r="L31" s="359">
        <f>IF((ROUND(IF(L29-(tabpers!P45*L26)&lt;0,0,(L29-(tabpers!P45*L26))),0))&lt;(L50+L61),(L50+L61),((ROUND(IF(L29-(tabpers!P45*L26)&lt;0,0,(L29-(tabpers!P45*L26))),0))))</f>
        <v>0</v>
      </c>
      <c r="M31" s="180"/>
      <c r="N31" s="90"/>
    </row>
    <row r="32" spans="2:14" x14ac:dyDescent="0.2">
      <c r="B32" s="104"/>
      <c r="C32" s="183"/>
      <c r="D32" s="162" t="s">
        <v>3</v>
      </c>
      <c r="E32" s="162"/>
      <c r="F32" s="162"/>
      <c r="G32" s="597">
        <f t="shared" ref="G32:K32" si="9">FLOOR(G26*1.03,1)</f>
        <v>0</v>
      </c>
      <c r="H32" s="597">
        <f t="shared" si="9"/>
        <v>0</v>
      </c>
      <c r="I32" s="597">
        <f t="shared" si="9"/>
        <v>0</v>
      </c>
      <c r="J32" s="597">
        <f t="shared" si="9"/>
        <v>0</v>
      </c>
      <c r="K32" s="597">
        <f t="shared" si="9"/>
        <v>0</v>
      </c>
      <c r="L32" s="597">
        <f t="shared" ref="L32" si="10">FLOOR(L26*1.03,1)</f>
        <v>0</v>
      </c>
      <c r="M32" s="177"/>
      <c r="N32" s="106"/>
    </row>
    <row r="33" spans="2:14" x14ac:dyDescent="0.2">
      <c r="B33" s="104"/>
      <c r="C33" s="183"/>
      <c r="D33" s="184"/>
      <c r="E33" s="184"/>
      <c r="F33" s="184"/>
      <c r="G33" s="176"/>
      <c r="H33" s="177"/>
      <c r="I33" s="177"/>
      <c r="J33" s="177"/>
      <c r="K33" s="177"/>
      <c r="L33" s="177"/>
      <c r="M33" s="177"/>
      <c r="N33" s="106"/>
    </row>
    <row r="34" spans="2:14" x14ac:dyDescent="0.2">
      <c r="B34" s="104"/>
      <c r="C34" s="183"/>
      <c r="D34" s="161" t="s">
        <v>153</v>
      </c>
      <c r="E34" s="161"/>
      <c r="F34" s="161"/>
      <c r="G34" s="315" t="e">
        <f>+#REF!</f>
        <v>#REF!</v>
      </c>
      <c r="H34" s="315" t="e">
        <f t="shared" ref="H34:L34" si="11">+G34</f>
        <v>#REF!</v>
      </c>
      <c r="I34" s="315" t="e">
        <f t="shared" si="11"/>
        <v>#REF!</v>
      </c>
      <c r="J34" s="315" t="e">
        <f t="shared" si="11"/>
        <v>#REF!</v>
      </c>
      <c r="K34" s="315" t="e">
        <f t="shared" si="11"/>
        <v>#REF!</v>
      </c>
      <c r="L34" s="315" t="e">
        <f t="shared" si="11"/>
        <v>#REF!</v>
      </c>
      <c r="M34" s="177"/>
      <c r="N34" s="106"/>
    </row>
    <row r="35" spans="2:14" ht="12.75" hidden="1" customHeight="1" x14ac:dyDescent="0.2">
      <c r="B35" s="104"/>
      <c r="C35" s="183"/>
      <c r="D35" s="161" t="s">
        <v>162</v>
      </c>
      <c r="E35" s="161"/>
      <c r="F35" s="161"/>
      <c r="G35" s="564">
        <f t="shared" ref="G35" si="12">SUM(G27:G28)</f>
        <v>0</v>
      </c>
      <c r="H35" s="564">
        <f t="shared" ref="H35:I35" si="13">SUM(H27:H28)</f>
        <v>0</v>
      </c>
      <c r="I35" s="564">
        <f t="shared" si="13"/>
        <v>0</v>
      </c>
      <c r="J35" s="564">
        <f t="shared" ref="J35:K35" si="14">SUM(J27:J28)</f>
        <v>0</v>
      </c>
      <c r="K35" s="564">
        <f t="shared" si="14"/>
        <v>0</v>
      </c>
      <c r="L35" s="564">
        <f t="shared" ref="L35" si="15">SUM(L27:L28)</f>
        <v>0</v>
      </c>
      <c r="M35" s="177"/>
      <c r="N35" s="106"/>
    </row>
    <row r="36" spans="2:14" x14ac:dyDescent="0.2">
      <c r="B36" s="104"/>
      <c r="C36" s="183"/>
      <c r="D36" s="161" t="s">
        <v>87</v>
      </c>
      <c r="E36" s="161"/>
      <c r="F36" s="161"/>
      <c r="G36" s="316">
        <v>0</v>
      </c>
      <c r="H36" s="316">
        <f t="shared" ref="H36:L36" si="16">G36</f>
        <v>0</v>
      </c>
      <c r="I36" s="316">
        <f t="shared" si="16"/>
        <v>0</v>
      </c>
      <c r="J36" s="316">
        <f t="shared" si="16"/>
        <v>0</v>
      </c>
      <c r="K36" s="316">
        <f t="shared" si="16"/>
        <v>0</v>
      </c>
      <c r="L36" s="316">
        <f t="shared" si="16"/>
        <v>0</v>
      </c>
      <c r="M36" s="166"/>
      <c r="N36" s="90"/>
    </row>
    <row r="37" spans="2:14" x14ac:dyDescent="0.2">
      <c r="B37" s="104"/>
      <c r="C37" s="255"/>
      <c r="D37" s="244"/>
      <c r="E37" s="244"/>
      <c r="F37" s="244"/>
      <c r="G37" s="294"/>
      <c r="H37" s="295"/>
      <c r="I37" s="295"/>
      <c r="J37" s="295"/>
      <c r="K37" s="295"/>
      <c r="L37" s="295"/>
      <c r="M37" s="295"/>
      <c r="N37" s="106"/>
    </row>
    <row r="38" spans="2:14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90"/>
    </row>
    <row r="39" spans="2:14" x14ac:dyDescent="0.2">
      <c r="B39" s="102"/>
      <c r="C39" s="296"/>
      <c r="D39" s="246"/>
      <c r="E39" s="246"/>
      <c r="F39" s="157"/>
      <c r="G39" s="157"/>
      <c r="H39" s="201"/>
      <c r="I39" s="201"/>
      <c r="J39" s="201"/>
      <c r="K39" s="201"/>
      <c r="L39" s="201"/>
      <c r="M39" s="201"/>
      <c r="N39" s="90"/>
    </row>
    <row r="40" spans="2:14" x14ac:dyDescent="0.2">
      <c r="B40" s="102"/>
      <c r="C40" s="181"/>
      <c r="D40" s="666" t="s">
        <v>194</v>
      </c>
      <c r="E40" s="184"/>
      <c r="F40" s="162"/>
      <c r="G40" s="162"/>
      <c r="H40" s="166"/>
      <c r="I40" s="166"/>
      <c r="J40" s="166"/>
      <c r="K40" s="166"/>
      <c r="L40" s="166"/>
      <c r="M40" s="166"/>
      <c r="N40" s="90"/>
    </row>
    <row r="41" spans="2:14" x14ac:dyDescent="0.2">
      <c r="B41" s="102"/>
      <c r="C41" s="181"/>
      <c r="D41" s="667" t="s">
        <v>204</v>
      </c>
      <c r="E41" s="206"/>
      <c r="F41" s="162"/>
      <c r="G41" s="162"/>
      <c r="H41" s="166"/>
      <c r="I41" s="166"/>
      <c r="J41" s="166"/>
      <c r="K41" s="166"/>
      <c r="L41" s="166"/>
      <c r="M41" s="166"/>
      <c r="N41" s="90"/>
    </row>
    <row r="42" spans="2:14" x14ac:dyDescent="0.2">
      <c r="B42" s="102"/>
      <c r="C42" s="181"/>
      <c r="D42" s="189"/>
      <c r="E42" s="189"/>
      <c r="F42" s="162"/>
      <c r="G42" s="162"/>
      <c r="H42" s="166"/>
      <c r="I42" s="166"/>
      <c r="J42" s="166"/>
      <c r="K42" s="166"/>
      <c r="L42" s="166"/>
      <c r="M42" s="166"/>
      <c r="N42" s="90"/>
    </row>
    <row r="43" spans="2:14" x14ac:dyDescent="0.2">
      <c r="B43" s="86"/>
      <c r="C43" s="160"/>
      <c r="D43" s="184" t="s">
        <v>63</v>
      </c>
      <c r="E43" s="184"/>
      <c r="F43" s="162"/>
      <c r="G43" s="162"/>
      <c r="H43" s="166"/>
      <c r="I43" s="166"/>
      <c r="J43" s="166"/>
      <c r="K43" s="166"/>
      <c r="L43" s="166"/>
      <c r="M43" s="166"/>
      <c r="N43" s="90"/>
    </row>
    <row r="44" spans="2:14" x14ac:dyDescent="0.2">
      <c r="B44" s="86"/>
      <c r="C44" s="160"/>
      <c r="D44" s="161" t="s">
        <v>4</v>
      </c>
      <c r="E44" s="161"/>
      <c r="F44" s="162"/>
      <c r="G44" s="597">
        <f t="shared" ref="G44:K44" si="17">IF(G57=0,0,(G24-G55))</f>
        <v>0</v>
      </c>
      <c r="H44" s="597">
        <f t="shared" si="17"/>
        <v>0</v>
      </c>
      <c r="I44" s="597">
        <f t="shared" si="17"/>
        <v>0</v>
      </c>
      <c r="J44" s="597">
        <f t="shared" si="17"/>
        <v>0</v>
      </c>
      <c r="K44" s="597">
        <f t="shared" si="17"/>
        <v>0</v>
      </c>
      <c r="L44" s="597">
        <f t="shared" ref="L44" si="18">IF(L57=0,0,(L24-L55))</f>
        <v>0</v>
      </c>
      <c r="M44" s="174"/>
      <c r="N44" s="90"/>
    </row>
    <row r="45" spans="2:14" x14ac:dyDescent="0.2">
      <c r="B45" s="86"/>
      <c r="C45" s="160"/>
      <c r="D45" s="161" t="s">
        <v>5</v>
      </c>
      <c r="E45" s="161"/>
      <c r="F45" s="162"/>
      <c r="G45" s="597">
        <f t="shared" ref="G45:K45" si="19">IF(G57=0,0,(G25-G56))</f>
        <v>0</v>
      </c>
      <c r="H45" s="597">
        <f t="shared" si="19"/>
        <v>0</v>
      </c>
      <c r="I45" s="597">
        <f t="shared" si="19"/>
        <v>0</v>
      </c>
      <c r="J45" s="597">
        <f t="shared" si="19"/>
        <v>0</v>
      </c>
      <c r="K45" s="597">
        <f t="shared" si="19"/>
        <v>0</v>
      </c>
      <c r="L45" s="597">
        <f t="shared" ref="L45" si="20">IF(L57=0,0,(L25-L56))</f>
        <v>0</v>
      </c>
      <c r="M45" s="174"/>
      <c r="N45" s="90"/>
    </row>
    <row r="46" spans="2:14" x14ac:dyDescent="0.2">
      <c r="B46" s="86"/>
      <c r="C46" s="160"/>
      <c r="D46" s="175" t="s">
        <v>30</v>
      </c>
      <c r="E46" s="175"/>
      <c r="F46" s="175"/>
      <c r="G46" s="516">
        <f t="shared" ref="G46:L46" si="21">G44+G45</f>
        <v>0</v>
      </c>
      <c r="H46" s="516">
        <f t="shared" si="21"/>
        <v>0</v>
      </c>
      <c r="I46" s="516">
        <f t="shared" si="21"/>
        <v>0</v>
      </c>
      <c r="J46" s="516">
        <f t="shared" si="21"/>
        <v>0</v>
      </c>
      <c r="K46" s="516">
        <f t="shared" si="21"/>
        <v>0</v>
      </c>
      <c r="L46" s="516">
        <f t="shared" si="21"/>
        <v>0</v>
      </c>
      <c r="M46" s="177"/>
      <c r="N46" s="90"/>
    </row>
    <row r="47" spans="2:14" x14ac:dyDescent="0.2">
      <c r="B47" s="86"/>
      <c r="C47" s="160"/>
      <c r="D47" s="161" t="s">
        <v>29</v>
      </c>
      <c r="E47" s="317">
        <v>0.3</v>
      </c>
      <c r="F47" s="162"/>
      <c r="G47" s="597">
        <f t="shared" ref="G47:J48" si="22">IF(G$57=0,0,(G27-G58))</f>
        <v>0</v>
      </c>
      <c r="H47" s="597">
        <f t="shared" si="22"/>
        <v>0</v>
      </c>
      <c r="I47" s="597">
        <f t="shared" si="22"/>
        <v>0</v>
      </c>
      <c r="J47" s="597">
        <f t="shared" si="22"/>
        <v>0</v>
      </c>
      <c r="K47" s="597">
        <f t="shared" ref="K47:L47" si="23">IF(K$57=0,0,(K27-K58))</f>
        <v>0</v>
      </c>
      <c r="L47" s="597">
        <f t="shared" si="23"/>
        <v>0</v>
      </c>
      <c r="M47" s="174"/>
      <c r="N47" s="90"/>
    </row>
    <row r="48" spans="2:14" x14ac:dyDescent="0.2">
      <c r="B48" s="86"/>
      <c r="C48" s="160"/>
      <c r="D48" s="161" t="s">
        <v>29</v>
      </c>
      <c r="E48" s="317">
        <v>1.2</v>
      </c>
      <c r="F48" s="162"/>
      <c r="G48" s="597">
        <f t="shared" si="22"/>
        <v>0</v>
      </c>
      <c r="H48" s="597">
        <f t="shared" si="22"/>
        <v>0</v>
      </c>
      <c r="I48" s="597">
        <f t="shared" si="22"/>
        <v>0</v>
      </c>
      <c r="J48" s="597">
        <f t="shared" si="22"/>
        <v>0</v>
      </c>
      <c r="K48" s="597">
        <f t="shared" ref="K48:L48" si="24">IF(K$57=0,0,(K28-K59))</f>
        <v>0</v>
      </c>
      <c r="L48" s="597">
        <f t="shared" si="24"/>
        <v>0</v>
      </c>
      <c r="M48" s="174"/>
      <c r="N48" s="90"/>
    </row>
    <row r="49" spans="2:14" x14ac:dyDescent="0.2">
      <c r="B49" s="86"/>
      <c r="C49" s="160"/>
      <c r="D49" s="161" t="s">
        <v>28</v>
      </c>
      <c r="E49" s="161"/>
      <c r="F49" s="162"/>
      <c r="G49" s="518">
        <f t="shared" ref="G49:K49" si="25">($E$27*G47)+($E$28*G48)</f>
        <v>0</v>
      </c>
      <c r="H49" s="518">
        <f t="shared" si="25"/>
        <v>0</v>
      </c>
      <c r="I49" s="518">
        <f t="shared" si="25"/>
        <v>0</v>
      </c>
      <c r="J49" s="518">
        <f t="shared" si="25"/>
        <v>0</v>
      </c>
      <c r="K49" s="518">
        <f t="shared" si="25"/>
        <v>0</v>
      </c>
      <c r="L49" s="518">
        <f t="shared" ref="L49" si="26">($E$27*L47)+($E$28*L48)</f>
        <v>0</v>
      </c>
      <c r="M49" s="180"/>
      <c r="N49" s="90"/>
    </row>
    <row r="50" spans="2:14" s="74" customFormat="1" x14ac:dyDescent="0.2">
      <c r="B50" s="102"/>
      <c r="C50" s="181"/>
      <c r="D50" s="175" t="s">
        <v>69</v>
      </c>
      <c r="E50" s="175"/>
      <c r="F50" s="184"/>
      <c r="G50" s="586">
        <f t="shared" ref="G50:K50" si="27">ROUND(IF(G53&lt;(G46*0.8),G53,(0.8*G46)),0)</f>
        <v>0</v>
      </c>
      <c r="H50" s="586">
        <f t="shared" si="27"/>
        <v>0</v>
      </c>
      <c r="I50" s="586">
        <f t="shared" si="27"/>
        <v>0</v>
      </c>
      <c r="J50" s="586">
        <f t="shared" si="27"/>
        <v>0</v>
      </c>
      <c r="K50" s="586">
        <f t="shared" si="27"/>
        <v>0</v>
      </c>
      <c r="L50" s="586">
        <f t="shared" ref="L50" si="28">ROUND(IF(L53&lt;(L46*0.8),L53,(0.8*L46)),0)</f>
        <v>0</v>
      </c>
      <c r="M50" s="182"/>
      <c r="N50" s="103"/>
    </row>
    <row r="51" spans="2:14" x14ac:dyDescent="0.2">
      <c r="B51" s="86"/>
      <c r="C51" s="160"/>
      <c r="D51" s="161" t="s">
        <v>153</v>
      </c>
      <c r="E51" s="161"/>
      <c r="F51" s="162"/>
      <c r="G51" s="315" t="e">
        <f>+#REF!</f>
        <v>#REF!</v>
      </c>
      <c r="H51" s="315" t="e">
        <f t="shared" ref="H51:L51" si="29">+G51</f>
        <v>#REF!</v>
      </c>
      <c r="I51" s="315" t="e">
        <f t="shared" si="29"/>
        <v>#REF!</v>
      </c>
      <c r="J51" s="315" t="e">
        <f t="shared" si="29"/>
        <v>#REF!</v>
      </c>
      <c r="K51" s="315" t="e">
        <f t="shared" si="29"/>
        <v>#REF!</v>
      </c>
      <c r="L51" s="315" t="e">
        <f t="shared" si="29"/>
        <v>#REF!</v>
      </c>
      <c r="M51" s="180"/>
      <c r="N51" s="90"/>
    </row>
    <row r="52" spans="2:14" x14ac:dyDescent="0.2">
      <c r="B52" s="86"/>
      <c r="C52" s="160"/>
      <c r="D52" s="161" t="s">
        <v>154</v>
      </c>
      <c r="E52" s="161"/>
      <c r="F52" s="162"/>
      <c r="G52" s="517">
        <f t="shared" ref="G52:H52" si="30">SUM(G47:G48)</f>
        <v>0</v>
      </c>
      <c r="H52" s="517">
        <f t="shared" si="30"/>
        <v>0</v>
      </c>
      <c r="I52" s="517">
        <f t="shared" ref="I52:J52" si="31">SUM(I47:I48)</f>
        <v>0</v>
      </c>
      <c r="J52" s="517">
        <f t="shared" si="31"/>
        <v>0</v>
      </c>
      <c r="K52" s="517">
        <f t="shared" ref="K52:L52" si="32">SUM(K47:K48)</f>
        <v>0</v>
      </c>
      <c r="L52" s="517">
        <f t="shared" si="32"/>
        <v>0</v>
      </c>
      <c r="M52" s="180"/>
      <c r="N52" s="90"/>
    </row>
    <row r="53" spans="2:14" x14ac:dyDescent="0.2">
      <c r="B53" s="102"/>
      <c r="C53" s="181"/>
      <c r="D53" s="190"/>
      <c r="E53" s="190"/>
      <c r="F53" s="184"/>
      <c r="G53" s="359">
        <f>ROUND(IF(G49-(tabpers!K$45*G46)&lt;0,0,(G49-(tabpers!K$45*G46))),0)</f>
        <v>0</v>
      </c>
      <c r="H53" s="359">
        <f>ROUND(IF(H49-(tabpers!L$45*H46)&lt;0,0,(H49-(tabpers!L$45*H46))),0)</f>
        <v>0</v>
      </c>
      <c r="I53" s="359">
        <f>ROUND(IF(I49-(tabpers!M$45*I46)&lt;0,0,(I49-(tabpers!M$45*I46))),0)</f>
        <v>0</v>
      </c>
      <c r="J53" s="359">
        <f>ROUND(IF(J49-(tabpers!N$45*J46)&lt;0,0,(J49-(tabpers!N$45*J46))),0)</f>
        <v>0</v>
      </c>
      <c r="K53" s="359">
        <f>ROUND(IF(K49-(tabpers!O$45*K46)&lt;0,0,(K49-(tabpers!O$45*K46))),0)</f>
        <v>0</v>
      </c>
      <c r="L53" s="359">
        <f>ROUND(IF(L49-(tabpers!P$45*L46)&lt;0,0,(L49-(tabpers!P$45*L46))),0)</f>
        <v>0</v>
      </c>
      <c r="M53" s="182"/>
      <c r="N53" s="103"/>
    </row>
    <row r="54" spans="2:14" x14ac:dyDescent="0.2">
      <c r="B54" s="86"/>
      <c r="C54" s="160"/>
      <c r="D54" s="191" t="s">
        <v>205</v>
      </c>
      <c r="E54" s="191"/>
      <c r="F54" s="162"/>
      <c r="G54" s="162"/>
      <c r="H54" s="162"/>
      <c r="I54" s="162"/>
      <c r="J54" s="162"/>
      <c r="K54" s="162"/>
      <c r="L54" s="162"/>
      <c r="M54" s="166"/>
      <c r="N54" s="90"/>
    </row>
    <row r="55" spans="2:14" x14ac:dyDescent="0.2">
      <c r="B55" s="86"/>
      <c r="C55" s="160"/>
      <c r="D55" s="161" t="s">
        <v>4</v>
      </c>
      <c r="E55" s="161"/>
      <c r="F55" s="162"/>
      <c r="G55" s="316">
        <v>0</v>
      </c>
      <c r="H55" s="316">
        <f t="shared" ref="H55:L56" si="33">G55</f>
        <v>0</v>
      </c>
      <c r="I55" s="316">
        <f t="shared" si="33"/>
        <v>0</v>
      </c>
      <c r="J55" s="316">
        <f t="shared" si="33"/>
        <v>0</v>
      </c>
      <c r="K55" s="316">
        <f t="shared" si="33"/>
        <v>0</v>
      </c>
      <c r="L55" s="316">
        <f t="shared" si="33"/>
        <v>0</v>
      </c>
      <c r="M55" s="174"/>
      <c r="N55" s="90"/>
    </row>
    <row r="56" spans="2:14" x14ac:dyDescent="0.2">
      <c r="B56" s="86"/>
      <c r="C56" s="160"/>
      <c r="D56" s="161" t="s">
        <v>5</v>
      </c>
      <c r="E56" s="161"/>
      <c r="F56" s="162"/>
      <c r="G56" s="316">
        <v>0</v>
      </c>
      <c r="H56" s="316">
        <f t="shared" si="33"/>
        <v>0</v>
      </c>
      <c r="I56" s="316">
        <f t="shared" si="33"/>
        <v>0</v>
      </c>
      <c r="J56" s="316">
        <f t="shared" si="33"/>
        <v>0</v>
      </c>
      <c r="K56" s="316">
        <f t="shared" si="33"/>
        <v>0</v>
      </c>
      <c r="L56" s="316">
        <f t="shared" si="33"/>
        <v>0</v>
      </c>
      <c r="M56" s="174"/>
      <c r="N56" s="90"/>
    </row>
    <row r="57" spans="2:14" x14ac:dyDescent="0.2">
      <c r="B57" s="86"/>
      <c r="C57" s="160"/>
      <c r="D57" s="175" t="s">
        <v>30</v>
      </c>
      <c r="E57" s="175"/>
      <c r="F57" s="162"/>
      <c r="G57" s="516">
        <f t="shared" ref="G57:L57" si="34">G55+G56</f>
        <v>0</v>
      </c>
      <c r="H57" s="516">
        <f t="shared" si="34"/>
        <v>0</v>
      </c>
      <c r="I57" s="516">
        <f t="shared" si="34"/>
        <v>0</v>
      </c>
      <c r="J57" s="516">
        <f t="shared" si="34"/>
        <v>0</v>
      </c>
      <c r="K57" s="516">
        <f t="shared" si="34"/>
        <v>0</v>
      </c>
      <c r="L57" s="516">
        <f t="shared" si="34"/>
        <v>0</v>
      </c>
      <c r="M57" s="177"/>
      <c r="N57" s="90"/>
    </row>
    <row r="58" spans="2:14" x14ac:dyDescent="0.2">
      <c r="B58" s="86"/>
      <c r="C58" s="160"/>
      <c r="D58" s="161" t="s">
        <v>29</v>
      </c>
      <c r="E58" s="317">
        <v>0.3</v>
      </c>
      <c r="F58" s="162"/>
      <c r="G58" s="316">
        <v>0</v>
      </c>
      <c r="H58" s="316">
        <f t="shared" ref="H58:L59" si="35">G58</f>
        <v>0</v>
      </c>
      <c r="I58" s="316">
        <f t="shared" si="35"/>
        <v>0</v>
      </c>
      <c r="J58" s="316">
        <f t="shared" si="35"/>
        <v>0</v>
      </c>
      <c r="K58" s="316">
        <f t="shared" si="35"/>
        <v>0</v>
      </c>
      <c r="L58" s="316">
        <f t="shared" si="35"/>
        <v>0</v>
      </c>
      <c r="M58" s="174"/>
      <c r="N58" s="90"/>
    </row>
    <row r="59" spans="2:14" x14ac:dyDescent="0.2">
      <c r="B59" s="86"/>
      <c r="C59" s="160"/>
      <c r="D59" s="161" t="s">
        <v>29</v>
      </c>
      <c r="E59" s="317">
        <v>1.2</v>
      </c>
      <c r="F59" s="162"/>
      <c r="G59" s="316">
        <v>0</v>
      </c>
      <c r="H59" s="316">
        <f t="shared" si="35"/>
        <v>0</v>
      </c>
      <c r="I59" s="316">
        <f t="shared" si="35"/>
        <v>0</v>
      </c>
      <c r="J59" s="316">
        <f t="shared" si="35"/>
        <v>0</v>
      </c>
      <c r="K59" s="316">
        <f t="shared" si="35"/>
        <v>0</v>
      </c>
      <c r="L59" s="316">
        <f t="shared" si="35"/>
        <v>0</v>
      </c>
      <c r="M59" s="174"/>
      <c r="N59" s="90"/>
    </row>
    <row r="60" spans="2:14" x14ac:dyDescent="0.2">
      <c r="B60" s="86"/>
      <c r="C60" s="160"/>
      <c r="D60" s="161" t="s">
        <v>28</v>
      </c>
      <c r="E60" s="161"/>
      <c r="F60" s="162"/>
      <c r="G60" s="596">
        <f t="shared" ref="G60:K60" si="36">($E$27*G58)+($E$28*G59)</f>
        <v>0</v>
      </c>
      <c r="H60" s="596">
        <f t="shared" si="36"/>
        <v>0</v>
      </c>
      <c r="I60" s="596">
        <f t="shared" si="36"/>
        <v>0</v>
      </c>
      <c r="J60" s="596">
        <f t="shared" si="36"/>
        <v>0</v>
      </c>
      <c r="K60" s="596">
        <f t="shared" si="36"/>
        <v>0</v>
      </c>
      <c r="L60" s="596">
        <f t="shared" ref="L60" si="37">($E$27*L58)+($E$28*L59)</f>
        <v>0</v>
      </c>
      <c r="M60" s="182"/>
      <c r="N60" s="90"/>
    </row>
    <row r="61" spans="2:14" x14ac:dyDescent="0.2">
      <c r="B61" s="86"/>
      <c r="C61" s="160"/>
      <c r="D61" s="161" t="s">
        <v>69</v>
      </c>
      <c r="E61" s="161"/>
      <c r="F61" s="162"/>
      <c r="G61" s="517">
        <f t="shared" ref="G61:K61" si="38">ROUND(IF(G64&lt;(G57*0.8),G64,(0.8*G57)),0)</f>
        <v>0</v>
      </c>
      <c r="H61" s="517">
        <f t="shared" si="38"/>
        <v>0</v>
      </c>
      <c r="I61" s="517">
        <f>ROUND(IF(I64&lt;(I57*0.8),I64,(0.8*I57)),0)</f>
        <v>0</v>
      </c>
      <c r="J61" s="517">
        <f t="shared" si="38"/>
        <v>0</v>
      </c>
      <c r="K61" s="517">
        <f t="shared" si="38"/>
        <v>0</v>
      </c>
      <c r="L61" s="517">
        <f t="shared" ref="L61" si="39">ROUND(IF(L64&lt;(L57*0.8),L64,(0.8*L57)),0)</f>
        <v>0</v>
      </c>
      <c r="M61" s="180"/>
      <c r="N61" s="90"/>
    </row>
    <row r="62" spans="2:14" x14ac:dyDescent="0.2">
      <c r="B62" s="86"/>
      <c r="C62" s="160"/>
      <c r="D62" s="161" t="s">
        <v>153</v>
      </c>
      <c r="E62" s="161"/>
      <c r="F62" s="162"/>
      <c r="G62" s="315" t="e">
        <f>+#REF!</f>
        <v>#REF!</v>
      </c>
      <c r="H62" s="315" t="e">
        <f t="shared" ref="H62:L62" si="40">+G62</f>
        <v>#REF!</v>
      </c>
      <c r="I62" s="315" t="e">
        <f t="shared" si="40"/>
        <v>#REF!</v>
      </c>
      <c r="J62" s="315" t="e">
        <f t="shared" si="40"/>
        <v>#REF!</v>
      </c>
      <c r="K62" s="315" t="e">
        <f t="shared" si="40"/>
        <v>#REF!</v>
      </c>
      <c r="L62" s="315" t="e">
        <f t="shared" si="40"/>
        <v>#REF!</v>
      </c>
      <c r="M62" s="180"/>
      <c r="N62" s="90"/>
    </row>
    <row r="63" spans="2:14" x14ac:dyDescent="0.2">
      <c r="B63" s="86"/>
      <c r="C63" s="160"/>
      <c r="D63" s="161" t="s">
        <v>154</v>
      </c>
      <c r="E63" s="161"/>
      <c r="F63" s="162"/>
      <c r="G63" s="517">
        <f t="shared" ref="G63:H63" si="41">SUM(G58:G59)</f>
        <v>0</v>
      </c>
      <c r="H63" s="517">
        <f t="shared" si="41"/>
        <v>0</v>
      </c>
      <c r="I63" s="517">
        <f t="shared" ref="I63:J63" si="42">SUM(I58:I59)</f>
        <v>0</v>
      </c>
      <c r="J63" s="517">
        <f t="shared" si="42"/>
        <v>0</v>
      </c>
      <c r="K63" s="517">
        <f t="shared" ref="K63:L63" si="43">SUM(K58:K59)</f>
        <v>0</v>
      </c>
      <c r="L63" s="517">
        <f t="shared" si="43"/>
        <v>0</v>
      </c>
      <c r="M63" s="180"/>
      <c r="N63" s="90"/>
    </row>
    <row r="64" spans="2:14" x14ac:dyDescent="0.2">
      <c r="B64" s="86"/>
      <c r="C64" s="195"/>
      <c r="D64" s="297"/>
      <c r="E64" s="297"/>
      <c r="F64" s="235"/>
      <c r="G64" s="360">
        <f>ROUND(IF(G60-(tabpers!K$45*G57)&lt;0,0,(G60-(tabpers!K$45*G57))),0)</f>
        <v>0</v>
      </c>
      <c r="H64" s="360">
        <f>ROUND(IF(H60-(tabpers!L$45*H57)&lt;0,0,(H60-(tabpers!L$45*H57))),0)</f>
        <v>0</v>
      </c>
      <c r="I64" s="360">
        <f>ROUND(IF(I60-(tabpers!M$45*I57)&lt;0,0,(I60-(tabpers!M$45*I57))),0)</f>
        <v>0</v>
      </c>
      <c r="J64" s="360">
        <f>ROUND(IF(J60-(tabpers!N$45*J57)&lt;0,0,(J60-(tabpers!N$45*J57))),0)</f>
        <v>0</v>
      </c>
      <c r="K64" s="360">
        <f>ROUND(IF(K60-(tabpers!O$45*K57)&lt;0,0,(K60-(tabpers!O$45*K57))),0)</f>
        <v>0</v>
      </c>
      <c r="L64" s="360">
        <f>ROUND(IF(L60-(tabpers!P$45*L57)&lt;0,0,(L60-(tabpers!P$45*L57))),0)</f>
        <v>0</v>
      </c>
      <c r="M64" s="197"/>
      <c r="N64" s="90"/>
    </row>
    <row r="65" spans="2:14" x14ac:dyDescent="0.2">
      <c r="B65" s="86"/>
      <c r="C65" s="87"/>
      <c r="D65" s="95"/>
      <c r="E65" s="95"/>
      <c r="F65" s="95"/>
      <c r="G65" s="95"/>
      <c r="H65" s="95"/>
      <c r="I65" s="95"/>
      <c r="J65" s="95"/>
      <c r="K65" s="95"/>
      <c r="L65" s="95"/>
      <c r="M65" s="87"/>
      <c r="N65" s="90"/>
    </row>
    <row r="66" spans="2:14" x14ac:dyDescent="0.2">
      <c r="B66" s="86"/>
      <c r="C66" s="156"/>
      <c r="D66" s="199"/>
      <c r="E66" s="199"/>
      <c r="F66" s="199"/>
      <c r="G66" s="199"/>
      <c r="H66" s="305"/>
      <c r="I66" s="305"/>
      <c r="J66" s="305"/>
      <c r="K66" s="305"/>
      <c r="L66" s="305"/>
      <c r="M66" s="201"/>
      <c r="N66" s="90"/>
    </row>
    <row r="67" spans="2:14" x14ac:dyDescent="0.2">
      <c r="B67" s="86"/>
      <c r="C67" s="160"/>
      <c r="D67" s="161"/>
      <c r="E67" s="161"/>
      <c r="F67" s="161"/>
      <c r="G67" s="668">
        <f t="shared" ref="G67:K67" si="44">G9</f>
        <v>2014</v>
      </c>
      <c r="H67" s="668">
        <f t="shared" si="44"/>
        <v>2015</v>
      </c>
      <c r="I67" s="668">
        <f t="shared" si="44"/>
        <v>2016</v>
      </c>
      <c r="J67" s="668">
        <f t="shared" si="44"/>
        <v>2017</v>
      </c>
      <c r="K67" s="668">
        <f t="shared" si="44"/>
        <v>2018</v>
      </c>
      <c r="L67" s="668">
        <f t="shared" ref="L67" si="45">L9</f>
        <v>2019</v>
      </c>
      <c r="M67" s="166"/>
      <c r="N67" s="90"/>
    </row>
    <row r="68" spans="2:14" x14ac:dyDescent="0.2">
      <c r="B68" s="86"/>
      <c r="C68" s="160"/>
      <c r="D68" s="161"/>
      <c r="E68" s="161"/>
      <c r="F68" s="161"/>
      <c r="G68" s="669"/>
      <c r="H68" s="669"/>
      <c r="I68" s="670"/>
      <c r="J68" s="670"/>
      <c r="K68" s="670"/>
      <c r="L68" s="670"/>
      <c r="M68" s="166"/>
      <c r="N68" s="90"/>
    </row>
    <row r="69" spans="2:14" x14ac:dyDescent="0.2">
      <c r="B69" s="86"/>
      <c r="C69" s="160"/>
      <c r="D69" s="161" t="s">
        <v>105</v>
      </c>
      <c r="E69" s="161"/>
      <c r="F69" s="161"/>
      <c r="G69" s="517">
        <f>ROUND(((tabmat!$O$221*G24)+(tabmat!$O$222*G25)+(IF(tabmat!$O$224-(G26*tabmat!$O$225)&lt;0,0,(tabmat!$O$224-(G26*tabmat!$O$225))))+(tabmat!$O$223*G30)),0)</f>
        <v>2</v>
      </c>
      <c r="H69" s="517">
        <f>ROUND(((tabmat!$O$221*H24)+(tabmat!$O$222*H25)+(IF(tabmat!$O$224-(H26*tabmat!$O$225)&lt;0,0,(tabmat!$O$224-(H26*tabmat!$O$225))))+(tabmat!$O$223*H30)),0)</f>
        <v>2</v>
      </c>
      <c r="I69" s="517">
        <f>ROUND(((tabmat!$O$221*I24)+(tabmat!$O$222*I25)+(IF(tabmat!$O$224-(I26*tabmat!$O$225)&lt;0,0,(tabmat!$O$224-(I26*tabmat!$O$225))))+(tabmat!$O$223*I30)),0)</f>
        <v>2</v>
      </c>
      <c r="J69" s="517">
        <f>ROUND(((tabmat!$O$221*J24)+(tabmat!$O$222*J25)+(IF(tabmat!$O$224-(J26*tabmat!$O$225)&lt;0,0,(tabmat!$O$224-(J26*tabmat!$O$225))))+(tabmat!$O$223*J30)),0)</f>
        <v>2</v>
      </c>
      <c r="K69" s="517">
        <f>ROUND(((tabmat!$O$221*K24)+(tabmat!$O$222*K25)+(IF(tabmat!$O$224-(K26*tabmat!$O$225)&lt;0,0,(tabmat!$O$224-(K26*tabmat!$O$225))))+(tabmat!$O$223*K30)),0)</f>
        <v>2</v>
      </c>
      <c r="L69" s="517">
        <f>ROUND(((tabmat!$O$221*L24)+(tabmat!$O$222*L25)+(IF(tabmat!$O$224-(L26*tabmat!$O$225)&lt;0,0,(tabmat!$O$224-(L26*tabmat!$O$225))))+(tabmat!$O$223*L30)),0)</f>
        <v>2</v>
      </c>
      <c r="M69" s="166"/>
      <c r="N69" s="90"/>
    </row>
    <row r="70" spans="2:14" x14ac:dyDescent="0.2">
      <c r="B70" s="86"/>
      <c r="C70" s="160"/>
      <c r="D70" s="161" t="s">
        <v>106</v>
      </c>
      <c r="E70" s="161"/>
      <c r="F70" s="161"/>
      <c r="G70" s="517">
        <f t="shared" ref="G70:K70" si="46">SUM(G71:G72)</f>
        <v>0</v>
      </c>
      <c r="H70" s="517">
        <f t="shared" si="46"/>
        <v>0</v>
      </c>
      <c r="I70" s="517">
        <f t="shared" si="46"/>
        <v>0</v>
      </c>
      <c r="J70" s="517">
        <f t="shared" si="46"/>
        <v>0</v>
      </c>
      <c r="K70" s="517">
        <f t="shared" si="46"/>
        <v>0</v>
      </c>
      <c r="L70" s="517">
        <f t="shared" ref="L70" si="47">SUM(L71:L72)</f>
        <v>0</v>
      </c>
      <c r="M70" s="166"/>
      <c r="N70" s="90"/>
    </row>
    <row r="71" spans="2:14" s="75" customFormat="1" x14ac:dyDescent="0.2">
      <c r="B71" s="104"/>
      <c r="C71" s="183"/>
      <c r="D71" s="192" t="str">
        <f>D43</f>
        <v>Hoofdvestiging</v>
      </c>
      <c r="E71" s="192"/>
      <c r="F71" s="178"/>
      <c r="G71" s="598">
        <f>IF(G46=0,0,(ROUND(((tabmat!$O$221*G44)+(tabmat!$O$222*G45)+(IF(tabmat!$O$224-(G46*tabmat!$O$225)&lt;0,0,(tabmat!$O$224-(G46*tabmat!$O$225))))+(tabmat!$O$223*G50)),0)))</f>
        <v>0</v>
      </c>
      <c r="H71" s="598">
        <f>IF(H46=0,0,(ROUND(((tabmat!$O$221*H44)+(tabmat!$O$222*H45)+(IF(tabmat!$O$224-(H46*tabmat!$O$225)&lt;0,0,(tabmat!$O$224-(H46*tabmat!$O$225))))+(tabmat!$O$223*H50)),0)))</f>
        <v>0</v>
      </c>
      <c r="I71" s="598">
        <f>IF(I46=0,0,(ROUND(((tabmat!$O$221*I44)+(tabmat!$O$222*I45)+(IF(tabmat!$O$224-(I46*tabmat!$O$225)&lt;0,0,(tabmat!$O$224-(I46*tabmat!$O$225))))+(tabmat!$O$223*I50)),0)))</f>
        <v>0</v>
      </c>
      <c r="J71" s="598">
        <f>IF(J46=0,0,(ROUND(((tabmat!$O$221*J44)+(tabmat!$O$222*J45)+(IF(tabmat!$O$224-(J46*tabmat!$O$225)&lt;0,0,(tabmat!$O$224-(J46*tabmat!$O$225))))+(tabmat!$O$223*J50)),0)))</f>
        <v>0</v>
      </c>
      <c r="K71" s="598">
        <f>IF(K46=0,0,(ROUND(((tabmat!$O$221*K44)+(tabmat!$O$222*K45)+(IF(tabmat!$O$224-(K46*tabmat!$O$225)&lt;0,0,(tabmat!$O$224-(K46*tabmat!$O$225))))+(tabmat!$O$223*K50)),0)))</f>
        <v>0</v>
      </c>
      <c r="L71" s="598">
        <f>IF(L46=0,0,(ROUND(((tabmat!$O$221*L44)+(tabmat!$O$222*L45)+(IF(tabmat!$O$224-(L46*tabmat!$O$225)&lt;0,0,(tabmat!$O$224-(L46*tabmat!$O$225))))+(tabmat!$O$223*L50)),0)))</f>
        <v>0</v>
      </c>
      <c r="M71" s="194"/>
      <c r="N71" s="106"/>
    </row>
    <row r="72" spans="2:14" s="75" customFormat="1" x14ac:dyDescent="0.2">
      <c r="B72" s="104"/>
      <c r="C72" s="183"/>
      <c r="D72" s="192" t="str">
        <f>D54</f>
        <v xml:space="preserve">Nevenvestiging </v>
      </c>
      <c r="E72" s="192"/>
      <c r="F72" s="178"/>
      <c r="G72" s="598">
        <f>IF(G57=0,0,(ROUND(((tabmat!$O$221*G55)+(tabmat!$O$222*G56)+(IF(tabmat!$O$224-(G57*tabmat!$O$225)&lt;0,0,(tabmat!$O$224-(G57*tabmat!$O$225))))+(tabmat!$O$223*G61)),0)))</f>
        <v>0</v>
      </c>
      <c r="H72" s="598">
        <f>IF(H57=0,0,(ROUND(((tabmat!$O$221*H55)+(tabmat!$O$222*H56)+(IF(tabmat!$O$224-(H57*tabmat!$O$225)&lt;0,0,(tabmat!$O$224-(H57*tabmat!$O$225))))+(tabmat!$O$223*H61)),0)))</f>
        <v>0</v>
      </c>
      <c r="I72" s="598">
        <f>IF(I57=0,0,(ROUND(((tabmat!$O$221*I55)+(tabmat!$O$222*I56)+(IF(tabmat!$O$224-(I57*tabmat!$O$225)&lt;0,0,(tabmat!$O$224-(I57*tabmat!$O$225))))+(tabmat!$O$223*I61)),0)))</f>
        <v>0</v>
      </c>
      <c r="J72" s="598">
        <f>IF(J57=0,0,(ROUND(((tabmat!$O$221*J55)+(tabmat!$O$222*J56)+(IF(tabmat!$O$224-(J57*tabmat!$O$225)&lt;0,0,(tabmat!$O$224-(J57*tabmat!$O$225))))+(tabmat!$O$223*J61)),0)))</f>
        <v>0</v>
      </c>
      <c r="K72" s="598">
        <f>IF(K57=0,0,(ROUND(((tabmat!$O$221*K55)+(tabmat!$O$222*K56)+(IF(tabmat!$O$224-(K57*tabmat!$O$225)&lt;0,0,(tabmat!$O$224-(K57*tabmat!$O$225))))+(tabmat!$O$223*K61)),0)))</f>
        <v>0</v>
      </c>
      <c r="L72" s="598">
        <f>IF(L57=0,0,(ROUND(((tabmat!$O$221*L55)+(tabmat!$O$222*L56)+(IF(tabmat!$O$224-(L57*tabmat!$O$225)&lt;0,0,(tabmat!$O$224-(L57*tabmat!$O$225))))+(tabmat!$O$223*L61)),0)))</f>
        <v>0</v>
      </c>
      <c r="M72" s="194"/>
      <c r="N72" s="106"/>
    </row>
    <row r="73" spans="2:14" s="75" customFormat="1" x14ac:dyDescent="0.2">
      <c r="B73" s="104"/>
      <c r="C73" s="183"/>
      <c r="D73" s="192"/>
      <c r="E73" s="192"/>
      <c r="F73" s="178"/>
      <c r="G73" s="193"/>
      <c r="H73" s="193"/>
      <c r="I73" s="193"/>
      <c r="J73" s="193"/>
      <c r="K73" s="193"/>
      <c r="L73" s="193"/>
      <c r="M73" s="194"/>
      <c r="N73" s="106"/>
    </row>
    <row r="74" spans="2:14" x14ac:dyDescent="0.2">
      <c r="B74" s="86"/>
      <c r="C74" s="160"/>
      <c r="D74" s="161" t="s">
        <v>107</v>
      </c>
      <c r="E74" s="161"/>
      <c r="F74" s="161"/>
      <c r="G74" s="587">
        <f t="shared" ref="G74:K74" si="48">LOOKUP(G69,groepenleerlingennu,vloeroppervlaknu)</f>
        <v>375</v>
      </c>
      <c r="H74" s="587">
        <f t="shared" si="48"/>
        <v>375</v>
      </c>
      <c r="I74" s="587">
        <f t="shared" si="48"/>
        <v>375</v>
      </c>
      <c r="J74" s="587">
        <f t="shared" si="48"/>
        <v>375</v>
      </c>
      <c r="K74" s="587">
        <f t="shared" si="48"/>
        <v>375</v>
      </c>
      <c r="L74" s="587">
        <f t="shared" ref="L74" si="49">LOOKUP(L69,groepenleerlingennu,vloeroppervlaknu)</f>
        <v>375</v>
      </c>
      <c r="M74" s="166"/>
      <c r="N74" s="90"/>
    </row>
    <row r="75" spans="2:14" x14ac:dyDescent="0.2">
      <c r="B75" s="86"/>
      <c r="C75" s="160"/>
      <c r="D75" s="161" t="s">
        <v>108</v>
      </c>
      <c r="E75" s="161"/>
      <c r="F75" s="161"/>
      <c r="G75" s="517">
        <f t="shared" ref="G75" si="50">SUM(G76:G77)</f>
        <v>0</v>
      </c>
      <c r="H75" s="517">
        <f t="shared" ref="H75:I75" si="51">SUM(H76:H77)</f>
        <v>0</v>
      </c>
      <c r="I75" s="517">
        <f t="shared" si="51"/>
        <v>0</v>
      </c>
      <c r="J75" s="517">
        <f t="shared" ref="J75:K75" si="52">SUM(J76:J77)</f>
        <v>0</v>
      </c>
      <c r="K75" s="517">
        <f t="shared" si="52"/>
        <v>0</v>
      </c>
      <c r="L75" s="517">
        <f t="shared" ref="L75" si="53">SUM(L76:L77)</f>
        <v>0</v>
      </c>
      <c r="M75" s="166"/>
      <c r="N75" s="90"/>
    </row>
    <row r="76" spans="2:14" x14ac:dyDescent="0.2">
      <c r="B76" s="86"/>
      <c r="C76" s="160"/>
      <c r="D76" s="192" t="str">
        <f>D71</f>
        <v>Hoofdvestiging</v>
      </c>
      <c r="E76" s="192"/>
      <c r="F76" s="178"/>
      <c r="G76" s="598">
        <f t="shared" ref="G76:H77" si="54">LOOKUP(G71,groepenleerlingennu,vloeroppervlaknu)</f>
        <v>0</v>
      </c>
      <c r="H76" s="598">
        <f t="shared" si="54"/>
        <v>0</v>
      </c>
      <c r="I76" s="598">
        <f t="shared" ref="I76:J76" si="55">LOOKUP(I71,groepenleerlingennu,vloeroppervlaknu)</f>
        <v>0</v>
      </c>
      <c r="J76" s="598">
        <f t="shared" si="55"/>
        <v>0</v>
      </c>
      <c r="K76" s="598">
        <f t="shared" ref="K76:L76" si="56">LOOKUP(K71,groepenleerlingennu,vloeroppervlaknu)</f>
        <v>0</v>
      </c>
      <c r="L76" s="598">
        <f t="shared" si="56"/>
        <v>0</v>
      </c>
      <c r="M76" s="166"/>
      <c r="N76" s="90"/>
    </row>
    <row r="77" spans="2:14" x14ac:dyDescent="0.2">
      <c r="B77" s="86"/>
      <c r="C77" s="160"/>
      <c r="D77" s="192" t="str">
        <f>D72</f>
        <v xml:space="preserve">Nevenvestiging </v>
      </c>
      <c r="E77" s="192"/>
      <c r="F77" s="178"/>
      <c r="G77" s="598">
        <f t="shared" si="54"/>
        <v>0</v>
      </c>
      <c r="H77" s="598">
        <f t="shared" si="54"/>
        <v>0</v>
      </c>
      <c r="I77" s="598">
        <f t="shared" ref="I77:J77" si="57">LOOKUP(I72,groepenleerlingennu,vloeroppervlaknu)</f>
        <v>0</v>
      </c>
      <c r="J77" s="598">
        <f t="shared" si="57"/>
        <v>0</v>
      </c>
      <c r="K77" s="598">
        <f t="shared" ref="K77:L77" si="58">LOOKUP(K72,groepenleerlingennu,vloeroppervlaknu)</f>
        <v>0</v>
      </c>
      <c r="L77" s="598">
        <f t="shared" si="58"/>
        <v>0</v>
      </c>
      <c r="M77" s="166"/>
      <c r="N77" s="90"/>
    </row>
    <row r="78" spans="2:14" x14ac:dyDescent="0.2">
      <c r="B78" s="86"/>
      <c r="C78" s="195"/>
      <c r="D78" s="196"/>
      <c r="E78" s="196"/>
      <c r="F78" s="196"/>
      <c r="G78" s="196"/>
      <c r="H78" s="306"/>
      <c r="I78" s="306"/>
      <c r="J78" s="306"/>
      <c r="K78" s="306"/>
      <c r="L78" s="306"/>
      <c r="M78" s="197"/>
      <c r="N78" s="90"/>
    </row>
    <row r="79" spans="2:14" hidden="1" x14ac:dyDescent="0.2">
      <c r="B79" s="86"/>
      <c r="C79" s="87"/>
      <c r="D79" s="101" t="s">
        <v>92</v>
      </c>
      <c r="E79" s="101"/>
      <c r="F79" s="87"/>
      <c r="G79" s="110">
        <f t="shared" ref="G79:K79" si="59">IF(G71=0,0,1)+IF(G72=0,0,1)</f>
        <v>0</v>
      </c>
      <c r="H79" s="110">
        <f t="shared" si="59"/>
        <v>0</v>
      </c>
      <c r="I79" s="110">
        <f t="shared" si="59"/>
        <v>0</v>
      </c>
      <c r="J79" s="110">
        <f t="shared" si="59"/>
        <v>0</v>
      </c>
      <c r="K79" s="110">
        <f t="shared" si="59"/>
        <v>0</v>
      </c>
      <c r="L79" s="110">
        <f t="shared" ref="L79" si="60">IF(L71=0,0,1)+IF(L72=0,0,1)</f>
        <v>0</v>
      </c>
      <c r="M79" s="87"/>
      <c r="N79" s="90"/>
    </row>
    <row r="80" spans="2:14" x14ac:dyDescent="0.2">
      <c r="B80" s="86"/>
      <c r="C80" s="87"/>
      <c r="D80" s="95"/>
      <c r="E80" s="95"/>
      <c r="F80" s="95"/>
      <c r="G80" s="95"/>
      <c r="H80" s="95"/>
      <c r="I80" s="95"/>
      <c r="J80" s="95"/>
      <c r="K80" s="95"/>
      <c r="L80" s="95"/>
      <c r="M80" s="87"/>
      <c r="N80" s="90"/>
    </row>
    <row r="81" spans="2:14" x14ac:dyDescent="0.2">
      <c r="B81" s="111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565"/>
      <c r="N81" s="114"/>
    </row>
    <row r="82" spans="2:14" x14ac:dyDescent="0.2">
      <c r="B82" s="81"/>
      <c r="C82" s="82"/>
      <c r="D82" s="82"/>
      <c r="E82" s="82"/>
      <c r="F82" s="82"/>
      <c r="G82" s="115"/>
      <c r="H82" s="115"/>
      <c r="I82" s="115"/>
      <c r="J82" s="115"/>
      <c r="K82" s="115"/>
      <c r="L82" s="115"/>
      <c r="M82" s="82"/>
      <c r="N82" s="85"/>
    </row>
    <row r="83" spans="2:14" x14ac:dyDescent="0.2">
      <c r="B83" s="86"/>
      <c r="C83" s="87"/>
      <c r="D83" s="87"/>
      <c r="E83" s="87"/>
      <c r="F83" s="87"/>
      <c r="G83" s="96"/>
      <c r="H83" s="96"/>
      <c r="I83" s="96"/>
      <c r="J83" s="96"/>
      <c r="K83" s="96"/>
      <c r="L83" s="96"/>
      <c r="M83" s="87"/>
      <c r="N83" s="90"/>
    </row>
    <row r="84" spans="2:14" s="558" customFormat="1" ht="18.75" x14ac:dyDescent="0.3">
      <c r="B84" s="555"/>
      <c r="C84" s="145" t="s">
        <v>183</v>
      </c>
      <c r="D84" s="116"/>
      <c r="E84" s="116"/>
      <c r="F84" s="116"/>
      <c r="G84" s="566"/>
      <c r="H84" s="566"/>
      <c r="I84" s="566"/>
      <c r="J84" s="566"/>
      <c r="K84" s="566"/>
      <c r="L84" s="566"/>
      <c r="M84" s="116"/>
      <c r="N84" s="557"/>
    </row>
    <row r="85" spans="2:14" ht="15.75" x14ac:dyDescent="0.25">
      <c r="B85" s="86"/>
      <c r="C85" s="674" t="e">
        <f>IF(#REF!="","",#REF!)</f>
        <v>#REF!</v>
      </c>
      <c r="D85" s="87"/>
      <c r="E85" s="87"/>
      <c r="F85" s="87"/>
      <c r="G85" s="96"/>
      <c r="H85" s="96"/>
      <c r="I85" s="96"/>
      <c r="J85" s="96"/>
      <c r="K85" s="96"/>
      <c r="L85" s="96"/>
      <c r="M85" s="87"/>
      <c r="N85" s="90"/>
    </row>
    <row r="86" spans="2:14" x14ac:dyDescent="0.2">
      <c r="B86" s="86"/>
      <c r="C86" s="87"/>
      <c r="D86" s="88"/>
      <c r="E86" s="88"/>
      <c r="F86" s="88"/>
      <c r="G86" s="664" t="str">
        <f t="shared" ref="G86:K86" si="61">G8</f>
        <v>2014/15</v>
      </c>
      <c r="H86" s="664" t="str">
        <f t="shared" si="61"/>
        <v>2015/16</v>
      </c>
      <c r="I86" s="664" t="str">
        <f t="shared" si="61"/>
        <v>2016/17</v>
      </c>
      <c r="J86" s="664" t="str">
        <f t="shared" si="61"/>
        <v>2017/18</v>
      </c>
      <c r="K86" s="664" t="str">
        <f t="shared" si="61"/>
        <v>2018/19</v>
      </c>
      <c r="L86" s="664" t="str">
        <f t="shared" ref="L86" si="62">L8</f>
        <v>2019/20</v>
      </c>
      <c r="M86" s="87"/>
      <c r="N86" s="90"/>
    </row>
    <row r="87" spans="2:14" x14ac:dyDescent="0.2">
      <c r="B87" s="86"/>
      <c r="C87" s="87"/>
      <c r="D87" s="87"/>
      <c r="E87" s="87"/>
      <c r="F87" s="87"/>
      <c r="G87" s="96"/>
      <c r="H87" s="96"/>
      <c r="I87" s="96"/>
      <c r="J87" s="96"/>
      <c r="K87" s="96"/>
      <c r="L87" s="96"/>
      <c r="M87" s="87"/>
      <c r="N87" s="90"/>
    </row>
    <row r="88" spans="2:14" x14ac:dyDescent="0.2">
      <c r="B88" s="86"/>
      <c r="C88" s="156"/>
      <c r="D88" s="199"/>
      <c r="E88" s="199"/>
      <c r="F88" s="157"/>
      <c r="G88" s="200"/>
      <c r="H88" s="304"/>
      <c r="I88" s="304"/>
      <c r="J88" s="304"/>
      <c r="K88" s="304"/>
      <c r="L88" s="304"/>
      <c r="M88" s="201"/>
      <c r="N88" s="90"/>
    </row>
    <row r="89" spans="2:14" x14ac:dyDescent="0.2">
      <c r="B89" s="86"/>
      <c r="C89" s="160"/>
      <c r="D89" s="671" t="s">
        <v>259</v>
      </c>
      <c r="E89" s="175"/>
      <c r="F89" s="162"/>
      <c r="G89" s="163"/>
      <c r="H89" s="174"/>
      <c r="I89" s="174"/>
      <c r="J89" s="174"/>
      <c r="K89" s="174"/>
      <c r="L89" s="174"/>
      <c r="M89" s="166"/>
      <c r="N89" s="90"/>
    </row>
    <row r="90" spans="2:14" x14ac:dyDescent="0.2">
      <c r="B90" s="86"/>
      <c r="C90" s="160"/>
      <c r="D90" s="175"/>
      <c r="E90" s="175"/>
      <c r="F90" s="162"/>
      <c r="G90" s="163"/>
      <c r="H90" s="174"/>
      <c r="I90" s="174"/>
      <c r="J90" s="174"/>
      <c r="K90" s="174"/>
      <c r="L90" s="174"/>
      <c r="M90" s="166"/>
      <c r="N90" s="90"/>
    </row>
    <row r="91" spans="2:14" x14ac:dyDescent="0.2">
      <c r="B91" s="86"/>
      <c r="C91" s="160"/>
      <c r="D91" s="212" t="s">
        <v>260</v>
      </c>
      <c r="E91" s="175"/>
      <c r="F91" s="162"/>
      <c r="G91" s="163"/>
      <c r="H91" s="174"/>
      <c r="I91" s="174"/>
      <c r="J91" s="174"/>
      <c r="K91" s="174"/>
      <c r="L91" s="174"/>
      <c r="M91" s="166"/>
      <c r="N91" s="90"/>
    </row>
    <row r="92" spans="2:14" x14ac:dyDescent="0.2">
      <c r="B92" s="86"/>
      <c r="C92" s="160"/>
      <c r="D92" s="161" t="s">
        <v>190</v>
      </c>
      <c r="E92" s="161"/>
      <c r="F92" s="162"/>
      <c r="G92" s="519">
        <f>G24*(tabpers!K$30+tabpers!K$31*G18)</f>
        <v>0</v>
      </c>
      <c r="H92" s="519">
        <f>H24*(tabpers!L$30+tabpers!L$31*H18)</f>
        <v>0</v>
      </c>
      <c r="I92" s="519">
        <f>I24*(tabpers!M$30+tabpers!M$31*I18)</f>
        <v>0</v>
      </c>
      <c r="J92" s="519">
        <f>J24*(tabpers!N$30+tabpers!N$31*J18)</f>
        <v>0</v>
      </c>
      <c r="K92" s="519">
        <f>K24*(tabpers!O$30+tabpers!O$31*K18)</f>
        <v>0</v>
      </c>
      <c r="L92" s="519">
        <f>L24*(tabpers!P$30+tabpers!P$31*L18)</f>
        <v>0</v>
      </c>
      <c r="M92" s="204"/>
      <c r="N92" s="90"/>
    </row>
    <row r="93" spans="2:14" x14ac:dyDescent="0.2">
      <c r="B93" s="86"/>
      <c r="C93" s="160"/>
      <c r="D93" s="161" t="s">
        <v>189</v>
      </c>
      <c r="E93" s="161"/>
      <c r="F93" s="162"/>
      <c r="G93" s="519">
        <f>G25*(tabpers!K$32+tabpers!K$33*G18)</f>
        <v>0</v>
      </c>
      <c r="H93" s="519">
        <f>H25*(tabpers!L$32+tabpers!L$33*H18)</f>
        <v>0</v>
      </c>
      <c r="I93" s="519">
        <f>I25*(tabpers!M$32+tabpers!M$33*I18)</f>
        <v>0</v>
      </c>
      <c r="J93" s="519">
        <f>J25*(tabpers!N$32+tabpers!N$33*J18)</f>
        <v>0</v>
      </c>
      <c r="K93" s="519">
        <f>K25*(tabpers!O$32+tabpers!O$33*K18)</f>
        <v>0</v>
      </c>
      <c r="L93" s="519">
        <f>L25*(tabpers!P$32+tabpers!P$33*L18)</f>
        <v>0</v>
      </c>
      <c r="M93" s="204"/>
      <c r="N93" s="90"/>
    </row>
    <row r="94" spans="2:14" x14ac:dyDescent="0.2">
      <c r="B94" s="86"/>
      <c r="C94" s="205"/>
      <c r="D94" s="161" t="s">
        <v>263</v>
      </c>
      <c r="E94" s="161"/>
      <c r="F94" s="206"/>
      <c r="G94" s="519">
        <f>G30*(tabpers!K$34+tabpers!K$35*G18)</f>
        <v>0</v>
      </c>
      <c r="H94" s="519">
        <f>H30*(tabpers!L$34+tabpers!L$35*H18)</f>
        <v>0</v>
      </c>
      <c r="I94" s="519">
        <f>I30*(tabpers!M$34+tabpers!M$35*I18)</f>
        <v>0</v>
      </c>
      <c r="J94" s="519">
        <f>J30*(tabpers!N$34+tabpers!N$35*J18)</f>
        <v>0</v>
      </c>
      <c r="K94" s="519">
        <f>K30*(tabpers!O$34+tabpers!O$35*K18)</f>
        <v>0</v>
      </c>
      <c r="L94" s="519">
        <f>L30*(tabpers!P$34+tabpers!P$35*L18)</f>
        <v>0</v>
      </c>
      <c r="M94" s="207"/>
      <c r="N94" s="90"/>
    </row>
    <row r="95" spans="2:14" x14ac:dyDescent="0.2">
      <c r="B95" s="86"/>
      <c r="C95" s="205"/>
      <c r="D95" s="161" t="s">
        <v>212</v>
      </c>
      <c r="E95" s="161"/>
      <c r="F95" s="194"/>
      <c r="G95" s="519">
        <f>IF(G26=0,0,IF(G79=0,IF(G34="ja",G35*tabpers!K46,0),IF(G51="ja",G52*tabpers!K46)+IF(G62="ja",G63*tabpers!K46)))</f>
        <v>0</v>
      </c>
      <c r="H95" s="519">
        <f>IF(H26=0,0,IF(H79=0,IF(H34="ja",H35*tabpers!L46,0),IF(H51="ja",H52*tabpers!L46)+IF(H62="ja",H63*tabpers!L46)))</f>
        <v>0</v>
      </c>
      <c r="I95" s="519">
        <f>IF(I26=0,0,IF(I79=0,IF(I34="ja",I35*tabpers!M46,0),IF(I51="ja",I52*tabpers!M46)+IF(I62="ja",I63*tabpers!M46)))</f>
        <v>0</v>
      </c>
      <c r="J95" s="519">
        <f>IF(J26=0,0,IF(J79=0,IF(J34="ja",J35*tabpers!N46,0),IF(J51="ja",J52*tabpers!N46)+IF(J62="ja",J63*tabpers!N46)))</f>
        <v>0</v>
      </c>
      <c r="K95" s="519">
        <f>IF(K26=0,0,IF(K79=0,IF(K34="ja",K35*tabpers!O46,0),IF(K51="ja",K52*tabpers!O46)+IF(K62="ja",K63*tabpers!O46)))</f>
        <v>0</v>
      </c>
      <c r="L95" s="519">
        <f>IF(L26=0,0,IF(L79=0,IF(L34="ja",L35*tabpers!P46,0),IF(L51="ja",L52*tabpers!P46)+IF(L62="ja",L63*tabpers!P46)))</f>
        <v>0</v>
      </c>
      <c r="M95" s="207"/>
      <c r="N95" s="90"/>
    </row>
    <row r="96" spans="2:14" x14ac:dyDescent="0.2">
      <c r="B96" s="86"/>
      <c r="C96" s="160"/>
      <c r="D96" s="161" t="s">
        <v>188</v>
      </c>
      <c r="E96" s="161"/>
      <c r="F96" s="161"/>
      <c r="G96" s="519">
        <f>IF(G26=0,0,IF(G26&lt;tabpers!K$42,tabpers!K27,tabpers!K28))</f>
        <v>0</v>
      </c>
      <c r="H96" s="519">
        <f>IF(H26=0,0,IF(H26&lt;tabpers!L$42,tabpers!L27,tabpers!L28))</f>
        <v>0</v>
      </c>
      <c r="I96" s="519">
        <f>IF(I26=0,0,IF(I26&lt;tabpers!M$42,tabpers!M27,tabpers!M28))</f>
        <v>0</v>
      </c>
      <c r="J96" s="519">
        <f>IF(J26=0,0,IF(J26&lt;tabpers!N$42,tabpers!N27,tabpers!N28))</f>
        <v>0</v>
      </c>
      <c r="K96" s="519">
        <f>IF(K26=0,0,IF(K26&lt;tabpers!O$42,tabpers!O27,tabpers!O28))</f>
        <v>0</v>
      </c>
      <c r="L96" s="519">
        <f>IF(L26=0,0,IF(L26&lt;tabpers!P$42,tabpers!P27,tabpers!P28))</f>
        <v>0</v>
      </c>
      <c r="M96" s="208"/>
      <c r="N96" s="90"/>
    </row>
    <row r="97" spans="2:14" x14ac:dyDescent="0.2">
      <c r="B97" s="86"/>
      <c r="C97" s="183"/>
      <c r="D97" s="161" t="s">
        <v>46</v>
      </c>
      <c r="E97" s="161"/>
      <c r="F97" s="162"/>
      <c r="G97" s="519">
        <f>IF(G26=0,0,IF((tabpers!K$36+tabpers!K$37*G18-G26*(tabpers!K$38+tabpers!K$39*G18))&lt;0,0,tabpers!K$36+tabpers!K$37*G18-G26*(tabpers!K$38+tabpers!K$39*G18)))</f>
        <v>0</v>
      </c>
      <c r="H97" s="519">
        <f>IF(H26=0,0,IF((tabpers!L$36+tabpers!L$37*H18-H26*(tabpers!L$38+tabpers!L$39*H18))&lt;0,0,tabpers!L$36+tabpers!L$37*H18-H26*(tabpers!L$38+tabpers!L$39*H18)))</f>
        <v>0</v>
      </c>
      <c r="I97" s="519">
        <f>IF(I26=0,0,IF((tabpers!M$36+tabpers!M$37*I18-I26*(tabpers!M$38+tabpers!M$39*I18))&lt;0,0,tabpers!M$36+tabpers!M$37*I18-I26*(tabpers!M$38+tabpers!M$39*I18)))</f>
        <v>0</v>
      </c>
      <c r="J97" s="519">
        <f>IF(J26=0,0,IF((tabpers!N$36+tabpers!N$37*J18-J26*(tabpers!N$38+tabpers!N$39*J18))&lt;0,0,tabpers!N$36+tabpers!N$37*J18-J26*(tabpers!N$38+tabpers!N$39*J18)))</f>
        <v>0</v>
      </c>
      <c r="K97" s="519">
        <f>IF(K26=0,0,IF((tabpers!O$36+tabpers!O$37*K18-K26*(tabpers!O$38+tabpers!O$39*K18))&lt;0,0,tabpers!O$36+tabpers!O$37*K18-K26*(tabpers!O$38+tabpers!O$39*K18)))</f>
        <v>0</v>
      </c>
      <c r="L97" s="519">
        <f>IF(L26=0,0,IF((tabpers!P$36+tabpers!P$37*L18-L26*(tabpers!P$38+tabpers!P$39*L18))&lt;0,0,tabpers!P$36+tabpers!P$37*L18-L26*(tabpers!P$38+tabpers!P$39*L18)))</f>
        <v>0</v>
      </c>
      <c r="M97" s="208"/>
      <c r="N97" s="90"/>
    </row>
    <row r="98" spans="2:14" x14ac:dyDescent="0.2">
      <c r="B98" s="86"/>
      <c r="C98" s="183"/>
      <c r="D98" s="161" t="s">
        <v>192</v>
      </c>
      <c r="E98" s="161"/>
      <c r="F98" s="209"/>
      <c r="G98" s="519">
        <f t="shared" ref="G98:K98" si="63">IF(G46=0,0,ROUND(0.75*(SUM(G99:G100)-G97),2))</f>
        <v>0</v>
      </c>
      <c r="H98" s="519">
        <f t="shared" si="63"/>
        <v>0</v>
      </c>
      <c r="I98" s="519">
        <f t="shared" si="63"/>
        <v>0</v>
      </c>
      <c r="J98" s="519">
        <f t="shared" si="63"/>
        <v>0</v>
      </c>
      <c r="K98" s="519">
        <f t="shared" si="63"/>
        <v>0</v>
      </c>
      <c r="L98" s="519">
        <f t="shared" ref="L98" si="64">IF(L46=0,0,ROUND(0.75*(SUM(L99:L100)-L97),2))</f>
        <v>0</v>
      </c>
      <c r="M98" s="208"/>
      <c r="N98" s="90"/>
    </row>
    <row r="99" spans="2:14" hidden="1" x14ac:dyDescent="0.2">
      <c r="B99" s="86"/>
      <c r="C99" s="183"/>
      <c r="D99" s="210" t="s">
        <v>90</v>
      </c>
      <c r="E99" s="210"/>
      <c r="F99" s="209"/>
      <c r="G99" s="211">
        <f>IF(G46=0,0,IF((tabpers!K$36+tabpers!K$37*G18-G46*(tabpers!K$38+tabpers!K$39*G18))&lt;0,0,tabpers!K$36+tabpers!K$37*G18-G46*(tabpers!K$38+tabpers!K$39*G18)))</f>
        <v>0</v>
      </c>
      <c r="H99" s="211">
        <f>IF(H46=0,0,IF((tabpers!L$36+tabpers!L$37*H18-H46*(tabpers!L$38+tabpers!L$39*H18))&lt;0,0,tabpers!L$36+tabpers!L$37*H18-H46*(tabpers!L$38+tabpers!L$39*H18)))</f>
        <v>0</v>
      </c>
      <c r="I99" s="211">
        <f>IF(I46=0,0,IF((tabpers!M$36+tabpers!M$37*I18-I46*(tabpers!M$38+tabpers!M$39*I18))&lt;0,0,tabpers!M$36+tabpers!M$37*I18-I46*(tabpers!M$38+tabpers!M$39*I18)))</f>
        <v>0</v>
      </c>
      <c r="J99" s="211">
        <f>IF(J46=0,0,IF((tabpers!N$36+tabpers!N$37*J18-J46*(tabpers!N$38+tabpers!N$39*J18))&lt;0,0,tabpers!N$36+tabpers!N$37*J18-J46*(tabpers!N$38+tabpers!N$39*J18)))</f>
        <v>0</v>
      </c>
      <c r="K99" s="211">
        <f>IF(K46=0,0,IF((tabpers!O$36+tabpers!O$37*K18-K46*(tabpers!O$38+tabpers!O$39*K18))&lt;0,0,tabpers!O$36+tabpers!O$37*K18-K46*(tabpers!O$38+tabpers!O$39*K18)))</f>
        <v>0</v>
      </c>
      <c r="L99" s="211">
        <f>IF(L46=0,0,IF((tabpers!P$36+tabpers!P$37*L18-L46*(tabpers!P$38+tabpers!P$39*L18))&lt;0,0,tabpers!P$36+tabpers!P$37*L18-L46*(tabpers!P$38+tabpers!P$39*L18)))</f>
        <v>0</v>
      </c>
      <c r="M99" s="208"/>
      <c r="N99" s="90"/>
    </row>
    <row r="100" spans="2:14" hidden="1" x14ac:dyDescent="0.2">
      <c r="B100" s="86"/>
      <c r="C100" s="183"/>
      <c r="D100" s="210" t="s">
        <v>91</v>
      </c>
      <c r="E100" s="210"/>
      <c r="F100" s="209"/>
      <c r="G100" s="211">
        <f>IF(G57=0,0,IF((tabpers!K$36+tabpers!K$37*G18-G57*(tabpers!K$38+tabpers!K$39*G18))&lt;0,0,tabpers!K$36+tabpers!K$37*G18-G57*(tabpers!K$38+tabpers!K$39*G18)))</f>
        <v>0</v>
      </c>
      <c r="H100" s="211">
        <f>IF(H57=0,0,IF((tabpers!L$36+tabpers!L$37*H18-H57*(tabpers!L$38+tabpers!L$39*H18))&lt;0,0,tabpers!L$36+tabpers!L$37*H18-H57*(tabpers!L$38+tabpers!L$39*H18)))</f>
        <v>0</v>
      </c>
      <c r="I100" s="211">
        <f>IF(I57=0,0,IF((tabpers!M$36+tabpers!M$37*I18-I57*(tabpers!M$38+tabpers!M$39*I18))&lt;0,0,tabpers!M$36+tabpers!M$37*I18-I57*(tabpers!M$38+tabpers!M$39*I18)))</f>
        <v>0</v>
      </c>
      <c r="J100" s="211">
        <f>IF(J57=0,0,IF((tabpers!N$36+tabpers!N$37*J18-J57*(tabpers!N$38+tabpers!N$39*J18))&lt;0,0,tabpers!N$36+tabpers!N$37*J18-J57*(tabpers!N$38+tabpers!N$39*J18)))</f>
        <v>0</v>
      </c>
      <c r="K100" s="211">
        <f>IF(K57=0,0,IF((tabpers!O$36+tabpers!O$37*K18-K57*(tabpers!O$38+tabpers!O$39*K18))&lt;0,0,tabpers!O$36+tabpers!O$37*K18-K57*(tabpers!O$38+tabpers!O$39*K18)))</f>
        <v>0</v>
      </c>
      <c r="L100" s="211">
        <f>IF(L57=0,0,IF((tabpers!P$36+tabpers!P$37*L18-L57*(tabpers!P$38+tabpers!P$39*L18))&lt;0,0,tabpers!P$36+tabpers!P$37*L18-L57*(tabpers!P$38+tabpers!P$39*L18)))</f>
        <v>0</v>
      </c>
      <c r="M100" s="208"/>
      <c r="N100" s="90"/>
    </row>
    <row r="101" spans="2:14" hidden="1" x14ac:dyDescent="0.2">
      <c r="B101" s="86"/>
      <c r="C101" s="183"/>
      <c r="D101" s="161" t="s">
        <v>93</v>
      </c>
      <c r="E101" s="161"/>
      <c r="F101" s="209"/>
      <c r="G101" s="211"/>
      <c r="H101" s="307"/>
      <c r="I101" s="307"/>
      <c r="J101" s="307"/>
      <c r="K101" s="307"/>
      <c r="L101" s="307"/>
      <c r="M101" s="208"/>
      <c r="N101" s="90"/>
    </row>
    <row r="102" spans="2:14" x14ac:dyDescent="0.2">
      <c r="B102" s="86"/>
      <c r="C102" s="160"/>
      <c r="D102" s="212"/>
      <c r="E102" s="212"/>
      <c r="F102" s="184"/>
      <c r="G102" s="588">
        <f>IF(G26=0,0,IF((SUM(G92:G98)+G101)&lt;(tabpers!K$40+tabpers!K$41*G18),(tabpers!K$40+tabpers!K$41*G18),SUM(G92:G98)+G101))</f>
        <v>0</v>
      </c>
      <c r="H102" s="588">
        <f>IF(H26=0,0,IF((SUM(H92:H98)+H101)&lt;(tabpers!L$40+tabpers!L$41*H18),(tabpers!L$40+tabpers!L$41*H18),SUM(H92:H98)+H101))</f>
        <v>0</v>
      </c>
      <c r="I102" s="588">
        <f>IF(I26=0,0,IF((SUM(I92:I98)+I101)&lt;(tabpers!M$40+tabpers!M$41*I18),(tabpers!M$40+tabpers!M$41*I18),SUM(I92:I98)+I101))</f>
        <v>0</v>
      </c>
      <c r="J102" s="588">
        <f>IF(J26=0,0,IF((SUM(J92:J98)+J101)&lt;(tabpers!N$40+tabpers!N$41*J18),(tabpers!N$40+tabpers!N$41*J18),SUM(J92:J98)+J101))</f>
        <v>0</v>
      </c>
      <c r="K102" s="588">
        <f>IF(K26=0,0,IF((SUM(K92:K98)+K101)&lt;(tabpers!O$40+tabpers!O$41*K18),(tabpers!O$40+tabpers!O$41*K18),SUM(K92:K98)+K101))</f>
        <v>0</v>
      </c>
      <c r="L102" s="588">
        <f>IF(L26=0,0,IF((SUM(L92:L98)+L101)&lt;(tabpers!P$40+tabpers!P$41*L18),(tabpers!P$40+tabpers!P$41*L18),SUM(L92:L98)+L101))</f>
        <v>0</v>
      </c>
      <c r="M102" s="204"/>
      <c r="N102" s="90"/>
    </row>
    <row r="103" spans="2:14" x14ac:dyDescent="0.2">
      <c r="B103" s="86"/>
      <c r="C103" s="213"/>
      <c r="D103" s="212" t="s">
        <v>262</v>
      </c>
      <c r="E103" s="212"/>
      <c r="F103" s="178"/>
      <c r="G103" s="165"/>
      <c r="H103" s="164"/>
      <c r="I103" s="164"/>
      <c r="J103" s="164"/>
      <c r="K103" s="164"/>
      <c r="L103" s="164"/>
      <c r="M103" s="164"/>
      <c r="N103" s="90"/>
    </row>
    <row r="104" spans="2:14" x14ac:dyDescent="0.2">
      <c r="B104" s="86"/>
      <c r="C104" s="213"/>
      <c r="D104" s="161" t="s">
        <v>45</v>
      </c>
      <c r="E104" s="161"/>
      <c r="F104" s="178"/>
      <c r="G104" s="519">
        <f>IF(G26=0,0,tabpers!K$53)</f>
        <v>0</v>
      </c>
      <c r="H104" s="519">
        <f>IF(H26=0,0,tabpers!L$53)</f>
        <v>0</v>
      </c>
      <c r="I104" s="519">
        <f>IF(I26=0,0,tabpers!M$53)</f>
        <v>0</v>
      </c>
      <c r="J104" s="519">
        <f>IF(J26=0,0,tabpers!N$53)</f>
        <v>0</v>
      </c>
      <c r="K104" s="519">
        <f>IF(K26=0,0,tabpers!O$53)</f>
        <v>0</v>
      </c>
      <c r="L104" s="519">
        <f>IF(L26=0,0,tabpers!P$53)</f>
        <v>0</v>
      </c>
      <c r="M104" s="164"/>
      <c r="N104" s="90"/>
    </row>
    <row r="105" spans="2:14" x14ac:dyDescent="0.2">
      <c r="B105" s="86"/>
      <c r="C105" s="213"/>
      <c r="D105" s="161" t="s">
        <v>99</v>
      </c>
      <c r="E105" s="161"/>
      <c r="F105" s="178"/>
      <c r="G105" s="519">
        <f>IF(G26=0,0,IF(G26&lt;=194,tabpers!K$54,0))</f>
        <v>0</v>
      </c>
      <c r="H105" s="519">
        <f>IF(H26=0,0,IF(H26&lt;=194,tabpers!L$54,0))</f>
        <v>0</v>
      </c>
      <c r="I105" s="519">
        <f>IF(I26=0,0,IF(I26&lt;=194,tabpers!M$54,0))</f>
        <v>0</v>
      </c>
      <c r="J105" s="519">
        <f>IF(J26=0,0,IF(J26&lt;=194,tabpers!N$54,0))</f>
        <v>0</v>
      </c>
      <c r="K105" s="519">
        <f>IF(K26=0,0,IF(K26&lt;=194,tabpers!O$54,0))</f>
        <v>0</v>
      </c>
      <c r="L105" s="519">
        <f>IF(L26=0,0,IF(L26&lt;=194,tabpers!P$54,0))</f>
        <v>0</v>
      </c>
      <c r="M105" s="164"/>
      <c r="N105" s="90"/>
    </row>
    <row r="106" spans="2:14" x14ac:dyDescent="0.2">
      <c r="B106" s="86"/>
      <c r="C106" s="160"/>
      <c r="D106" s="161" t="s">
        <v>47</v>
      </c>
      <c r="E106" s="161"/>
      <c r="F106" s="161"/>
      <c r="G106" s="599">
        <f>G26*tabpers!K$55</f>
        <v>0</v>
      </c>
      <c r="H106" s="599">
        <f>H26*tabpers!L$55</f>
        <v>0</v>
      </c>
      <c r="I106" s="599">
        <f>I26*tabpers!M$55</f>
        <v>0</v>
      </c>
      <c r="J106" s="599">
        <f>J26*tabpers!N$55</f>
        <v>0</v>
      </c>
      <c r="K106" s="599">
        <f>K26*tabpers!O$55</f>
        <v>0</v>
      </c>
      <c r="L106" s="599">
        <f>L26*tabpers!P$55</f>
        <v>0</v>
      </c>
      <c r="M106" s="166"/>
      <c r="N106" s="90"/>
    </row>
    <row r="107" spans="2:14" x14ac:dyDescent="0.2">
      <c r="B107" s="86"/>
      <c r="C107" s="160"/>
      <c r="D107" s="214" t="s">
        <v>6</v>
      </c>
      <c r="E107" s="214"/>
      <c r="F107" s="214"/>
      <c r="G107" s="599">
        <f>G30*tabpers!K$56</f>
        <v>0</v>
      </c>
      <c r="H107" s="599">
        <f>H30*tabpers!L$56</f>
        <v>0</v>
      </c>
      <c r="I107" s="599">
        <f>I30*tabpers!M$56</f>
        <v>0</v>
      </c>
      <c r="J107" s="599">
        <f>J30*tabpers!N$56</f>
        <v>0</v>
      </c>
      <c r="K107" s="599">
        <f>K30*tabpers!O$56</f>
        <v>0</v>
      </c>
      <c r="L107" s="599">
        <f>L30*tabpers!P$56</f>
        <v>0</v>
      </c>
      <c r="M107" s="166"/>
      <c r="N107" s="90"/>
    </row>
    <row r="108" spans="2:14" x14ac:dyDescent="0.2">
      <c r="B108" s="86"/>
      <c r="C108" s="160"/>
      <c r="D108" s="161" t="s">
        <v>31</v>
      </c>
      <c r="E108" s="161"/>
      <c r="F108" s="162"/>
      <c r="G108" s="599">
        <f>IF(G26=0,0,IF((tabpers!K$57-tabpers!K$58*G26)&lt;0,0,tabpers!K$57-tabpers!K$58*G26))</f>
        <v>0</v>
      </c>
      <c r="H108" s="599">
        <f>IF(H26=0,0,IF((tabpers!L$57-tabpers!L$58*H26)&lt;0,0,tabpers!L$57-tabpers!L$58*H26))</f>
        <v>0</v>
      </c>
      <c r="I108" s="599">
        <f>IF(I26=0,0,IF((tabpers!M$57-tabpers!M$58*I26)&lt;0,0,tabpers!M$57-tabpers!M$58*I26))</f>
        <v>0</v>
      </c>
      <c r="J108" s="599">
        <f>IF(J26=0,0,IF((tabpers!N$57-tabpers!N$58*J26)&lt;0,0,tabpers!N$57-tabpers!N$58*J26))</f>
        <v>0</v>
      </c>
      <c r="K108" s="599">
        <f>IF(K26=0,0,IF((tabpers!O$57-tabpers!O$58*K26)&lt;0,0,tabpers!O$57-tabpers!O$58*K26))</f>
        <v>0</v>
      </c>
      <c r="L108" s="599">
        <f>IF(L26=0,0,IF((tabpers!P$57-tabpers!P$58*L26)&lt;0,0,tabpers!P$57-tabpers!P$58*L26))</f>
        <v>0</v>
      </c>
      <c r="M108" s="166"/>
      <c r="N108" s="90"/>
    </row>
    <row r="109" spans="2:14" x14ac:dyDescent="0.2">
      <c r="B109" s="86"/>
      <c r="C109" s="160"/>
      <c r="D109" s="212"/>
      <c r="E109" s="212"/>
      <c r="F109" s="175"/>
      <c r="G109" s="588">
        <f t="shared" ref="G109:K109" si="65">SUM(G104:G108)</f>
        <v>0</v>
      </c>
      <c r="H109" s="588">
        <f t="shared" si="65"/>
        <v>0</v>
      </c>
      <c r="I109" s="588">
        <f t="shared" si="65"/>
        <v>0</v>
      </c>
      <c r="J109" s="588">
        <f t="shared" si="65"/>
        <v>0</v>
      </c>
      <c r="K109" s="588">
        <f t="shared" si="65"/>
        <v>0</v>
      </c>
      <c r="L109" s="588">
        <f t="shared" ref="L109" si="66">SUM(L104:L108)</f>
        <v>0</v>
      </c>
      <c r="M109" s="166"/>
      <c r="N109" s="90"/>
    </row>
    <row r="110" spans="2:14" x14ac:dyDescent="0.2">
      <c r="B110" s="86"/>
      <c r="C110" s="216"/>
      <c r="D110" s="212" t="s">
        <v>261</v>
      </c>
      <c r="E110" s="175"/>
      <c r="F110" s="567"/>
      <c r="G110" s="162"/>
      <c r="H110" s="166"/>
      <c r="I110" s="166"/>
      <c r="J110" s="166"/>
      <c r="K110" s="166"/>
      <c r="L110" s="166"/>
      <c r="M110" s="166"/>
      <c r="N110" s="90"/>
    </row>
    <row r="111" spans="2:14" x14ac:dyDescent="0.2">
      <c r="B111" s="86"/>
      <c r="C111" s="216"/>
      <c r="D111" s="161" t="s">
        <v>206</v>
      </c>
      <c r="E111" s="161"/>
      <c r="F111" s="567"/>
      <c r="G111" s="600">
        <f>IF(G26=0,0,IF(G46=0,(VLOOKUP(G69,tabmat!$H$59:$I$108,2,FALSE)),(VLOOKUP(G71,tabmat!$H$59:$I$108,2,FALSE)+(VLOOKUP(G72,tabmat!$H$59:$I$108,2,FALSE)))))</f>
        <v>0</v>
      </c>
      <c r="H111" s="600">
        <f>IF(H26=0,0,IF(H46=0,(VLOOKUP(H69,tabmat!$H$5:$I$54,2,FALSE)),(VLOOKUP(H71,tabmat!$H$5:$I$54,2,FALSE)+(VLOOKUP(H72,tabmat!$H$5:$I$54,2,FALSE)))))</f>
        <v>0</v>
      </c>
      <c r="I111" s="600">
        <f>IF(I26=0,0,IF(I46=0,(VLOOKUP(I69,tabmat!$H$5:$I$54,2,FALSE)),(VLOOKUP(I71,tabmat!$H$5:$I$54,2,FALSE)+(VLOOKUP(I72,tabmat!$H$5:$I$54,2,FALSE)))))</f>
        <v>0</v>
      </c>
      <c r="J111" s="600">
        <f>IF(J26=0,0,IF(J46=0,(VLOOKUP(J69,tabmat!$H$5:$I$54,2,FALSE)),(VLOOKUP(J71,tabmat!$H$5:$I$54,2,FALSE)+(VLOOKUP(J72,tabmat!$H$5:$I$54,2,FALSE)))))</f>
        <v>0</v>
      </c>
      <c r="K111" s="600">
        <f>IF(K26=0,0,IF(K46=0,(VLOOKUP(K69,tabmat!$H$5:$I$54,2,FALSE)),(VLOOKUP(K71,tabmat!$H$5:$I$54,2,FALSE)+(VLOOKUP(K72,tabmat!$H$5:$I$54,2,FALSE)))))</f>
        <v>0</v>
      </c>
      <c r="L111" s="600">
        <f>IF(L26=0,0,IF(L46=0,(VLOOKUP(L69,tabmat!$H$5:$I$54,2,FALSE)),(VLOOKUP(L71,tabmat!$H$5:$I$54,2,FALSE)+(VLOOKUP(L72,tabmat!$H$5:$I$54,2,FALSE)))))</f>
        <v>0</v>
      </c>
      <c r="M111" s="166"/>
      <c r="N111" s="90"/>
    </row>
    <row r="112" spans="2:14" x14ac:dyDescent="0.2">
      <c r="B112" s="86"/>
      <c r="C112" s="216"/>
      <c r="D112" s="161" t="s">
        <v>207</v>
      </c>
      <c r="E112" s="161"/>
      <c r="F112" s="162"/>
      <c r="G112" s="600">
        <f>IF(G$32=0,0,(tabmat!$C88+(tabmat!$D88*G$32)))</f>
        <v>0</v>
      </c>
      <c r="H112" s="600">
        <f>IF(H$32=0,0,(tabmat!$C34+(tabmat!$D34*H$32)))</f>
        <v>0</v>
      </c>
      <c r="I112" s="600">
        <f>IF(I$32=0,0,(tabmat!$C34+(tabmat!$D34*I$32)))</f>
        <v>0</v>
      </c>
      <c r="J112" s="600">
        <f>IF(J$32=0,0,(tabmat!$C34+(tabmat!$D34*J$32)))</f>
        <v>0</v>
      </c>
      <c r="K112" s="600">
        <f>IF(K$32=0,0,(tabmat!$C34+(tabmat!$D34*K$32)))</f>
        <v>0</v>
      </c>
      <c r="L112" s="600">
        <f>IF(L$32=0,0,(tabmat!$C34+(tabmat!$D34*L$32)))</f>
        <v>0</v>
      </c>
      <c r="M112" s="166"/>
      <c r="N112" s="90"/>
    </row>
    <row r="113" spans="2:14" x14ac:dyDescent="0.2">
      <c r="B113" s="86"/>
      <c r="C113" s="216"/>
      <c r="D113" s="161" t="s">
        <v>88</v>
      </c>
      <c r="E113" s="161"/>
      <c r="F113" s="206"/>
      <c r="G113" s="600">
        <f>IF(G$36=0,0,(tabmat!$C90+(tabmat!$D90*FLOOR(+G36*1.03,1))))</f>
        <v>0</v>
      </c>
      <c r="H113" s="600">
        <f>IF(H$36=0,0,(tabmat!$C36+(tabmat!$D36*FLOOR(+H36*1.03,1))))</f>
        <v>0</v>
      </c>
      <c r="I113" s="600">
        <f>IF(I$36=0,0,(tabmat!$C36+(tabmat!$D36*FLOOR(+I36*1.03,1))))</f>
        <v>0</v>
      </c>
      <c r="J113" s="600">
        <f>IF(J$36=0,0,(tabmat!$C36+(tabmat!$D36*FLOOR(+J36*1.03,1))))</f>
        <v>0</v>
      </c>
      <c r="K113" s="600">
        <f>IF(K$36=0,0,(tabmat!$C36+(tabmat!$D36*FLOOR(+K36*1.03,1))))</f>
        <v>0</v>
      </c>
      <c r="L113" s="600">
        <f>IF(L$36=0,0,(tabmat!$C36+(tabmat!$D36*FLOOR(+L36*1.03,1))))</f>
        <v>0</v>
      </c>
      <c r="M113" s="166"/>
      <c r="N113" s="90"/>
    </row>
    <row r="114" spans="2:14" x14ac:dyDescent="0.2">
      <c r="B114" s="86"/>
      <c r="C114" s="216"/>
      <c r="D114" s="175"/>
      <c r="E114" s="175"/>
      <c r="F114" s="184"/>
      <c r="G114" s="589">
        <f t="shared" ref="G114:H114" si="67">G111+G112+G113</f>
        <v>0</v>
      </c>
      <c r="H114" s="589">
        <f t="shared" si="67"/>
        <v>0</v>
      </c>
      <c r="I114" s="589">
        <f t="shared" ref="I114:J114" si="68">I111+I112+I113</f>
        <v>0</v>
      </c>
      <c r="J114" s="589">
        <f t="shared" si="68"/>
        <v>0</v>
      </c>
      <c r="K114" s="589">
        <f t="shared" ref="K114:L114" si="69">K111+K112+K113</f>
        <v>0</v>
      </c>
      <c r="L114" s="589">
        <f t="shared" si="69"/>
        <v>0</v>
      </c>
      <c r="M114" s="166"/>
      <c r="N114" s="90"/>
    </row>
    <row r="115" spans="2:14" x14ac:dyDescent="0.2">
      <c r="B115" s="86"/>
      <c r="C115" s="216"/>
      <c r="D115" s="212" t="s">
        <v>222</v>
      </c>
      <c r="E115" s="175"/>
      <c r="F115" s="217"/>
      <c r="G115" s="162"/>
      <c r="H115" s="166"/>
      <c r="I115" s="166"/>
      <c r="J115" s="166"/>
      <c r="K115" s="166"/>
      <c r="L115" s="166"/>
      <c r="M115" s="166"/>
      <c r="N115" s="90"/>
    </row>
    <row r="116" spans="2:14" x14ac:dyDescent="0.2">
      <c r="B116" s="86"/>
      <c r="C116" s="205"/>
      <c r="D116" s="161" t="s">
        <v>265</v>
      </c>
      <c r="E116" s="161"/>
      <c r="F116" s="206"/>
      <c r="G116" s="269">
        <f>IF(G26=0,0,((G26*tabpers!K69)+tabpers!K70))</f>
        <v>0</v>
      </c>
      <c r="H116" s="269">
        <f>IF(H26=0,0,((H26*tabpers!L69)+tabpers!L70))</f>
        <v>0</v>
      </c>
      <c r="I116" s="409">
        <f>IF(I26=0,0,((I26*tabpers!M69)+tabpers!M70))</f>
        <v>0</v>
      </c>
      <c r="J116" s="409">
        <f>IF(J26=0,0,((J26*tabpers!N69)+tabpers!N70))</f>
        <v>0</v>
      </c>
      <c r="K116" s="409">
        <f>IF(K26=0,0,((K26*tabpers!O69)+tabpers!O70))</f>
        <v>0</v>
      </c>
      <c r="L116" s="409">
        <f>IF(L26=0,0,((L26*tabpers!P69)+tabpers!P70))</f>
        <v>0</v>
      </c>
      <c r="M116" s="207"/>
      <c r="N116" s="90"/>
    </row>
    <row r="117" spans="2:14" x14ac:dyDescent="0.2">
      <c r="B117" s="86"/>
      <c r="C117" s="216"/>
      <c r="D117" s="162" t="s">
        <v>264</v>
      </c>
      <c r="E117" s="218"/>
      <c r="F117" s="567"/>
      <c r="G117" s="269">
        <v>0</v>
      </c>
      <c r="H117" s="269">
        <f>G117</f>
        <v>0</v>
      </c>
      <c r="I117" s="269">
        <f>H117</f>
        <v>0</v>
      </c>
      <c r="J117" s="269">
        <f>I117</f>
        <v>0</v>
      </c>
      <c r="K117" s="269">
        <f>J117</f>
        <v>0</v>
      </c>
      <c r="L117" s="269">
        <f>K117</f>
        <v>0</v>
      </c>
      <c r="M117" s="166"/>
      <c r="N117" s="90"/>
    </row>
    <row r="118" spans="2:14" x14ac:dyDescent="0.2">
      <c r="B118" s="86"/>
      <c r="C118" s="216"/>
      <c r="D118" s="828"/>
      <c r="E118" s="829"/>
      <c r="F118" s="567"/>
      <c r="G118" s="269">
        <v>0</v>
      </c>
      <c r="H118" s="269">
        <f t="shared" ref="H118:L120" si="70">G118</f>
        <v>0</v>
      </c>
      <c r="I118" s="269">
        <f t="shared" si="70"/>
        <v>0</v>
      </c>
      <c r="J118" s="269">
        <f t="shared" si="70"/>
        <v>0</v>
      </c>
      <c r="K118" s="269">
        <f t="shared" si="70"/>
        <v>0</v>
      </c>
      <c r="L118" s="269">
        <f t="shared" si="70"/>
        <v>0</v>
      </c>
      <c r="M118" s="166"/>
      <c r="N118" s="90"/>
    </row>
    <row r="119" spans="2:14" x14ac:dyDescent="0.2">
      <c r="B119" s="86"/>
      <c r="C119" s="216"/>
      <c r="D119" s="828"/>
      <c r="E119" s="829"/>
      <c r="F119" s="567"/>
      <c r="G119" s="269">
        <v>0</v>
      </c>
      <c r="H119" s="269">
        <f t="shared" si="70"/>
        <v>0</v>
      </c>
      <c r="I119" s="269">
        <f t="shared" si="70"/>
        <v>0</v>
      </c>
      <c r="J119" s="269">
        <f t="shared" si="70"/>
        <v>0</v>
      </c>
      <c r="K119" s="269">
        <f t="shared" si="70"/>
        <v>0</v>
      </c>
      <c r="L119" s="269">
        <f t="shared" si="70"/>
        <v>0</v>
      </c>
      <c r="M119" s="166"/>
      <c r="N119" s="90"/>
    </row>
    <row r="120" spans="2:14" x14ac:dyDescent="0.2">
      <c r="B120" s="86"/>
      <c r="C120" s="216"/>
      <c r="D120" s="828"/>
      <c r="E120" s="829"/>
      <c r="F120" s="567"/>
      <c r="G120" s="269">
        <v>0</v>
      </c>
      <c r="H120" s="269">
        <f t="shared" si="70"/>
        <v>0</v>
      </c>
      <c r="I120" s="269">
        <f t="shared" si="70"/>
        <v>0</v>
      </c>
      <c r="J120" s="269">
        <f t="shared" si="70"/>
        <v>0</v>
      </c>
      <c r="K120" s="269">
        <f t="shared" si="70"/>
        <v>0</v>
      </c>
      <c r="L120" s="269">
        <f t="shared" si="70"/>
        <v>0</v>
      </c>
      <c r="M120" s="166"/>
      <c r="N120" s="90"/>
    </row>
    <row r="121" spans="2:14" x14ac:dyDescent="0.2">
      <c r="B121" s="86"/>
      <c r="C121" s="216"/>
      <c r="D121" s="161"/>
      <c r="E121" s="161"/>
      <c r="F121" s="567"/>
      <c r="G121" s="590">
        <f t="shared" ref="G121:H121" si="71">SUM(G116:G120)</f>
        <v>0</v>
      </c>
      <c r="H121" s="590">
        <f t="shared" si="71"/>
        <v>0</v>
      </c>
      <c r="I121" s="590">
        <f t="shared" ref="I121:J121" si="72">SUM(I116:I120)</f>
        <v>0</v>
      </c>
      <c r="J121" s="590">
        <f t="shared" si="72"/>
        <v>0</v>
      </c>
      <c r="K121" s="590">
        <f t="shared" ref="K121:L121" si="73">SUM(K116:K120)</f>
        <v>0</v>
      </c>
      <c r="L121" s="590">
        <f t="shared" si="73"/>
        <v>0</v>
      </c>
      <c r="M121" s="166"/>
      <c r="N121" s="90"/>
    </row>
    <row r="122" spans="2:14" x14ac:dyDescent="0.2">
      <c r="B122" s="86"/>
      <c r="C122" s="216"/>
      <c r="D122" s="212" t="s">
        <v>223</v>
      </c>
      <c r="E122" s="175"/>
      <c r="F122" s="184"/>
      <c r="G122" s="568"/>
      <c r="H122" s="569"/>
      <c r="I122" s="569"/>
      <c r="J122" s="569"/>
      <c r="K122" s="569"/>
      <c r="L122" s="569"/>
      <c r="M122" s="166"/>
      <c r="N122" s="90"/>
    </row>
    <row r="123" spans="2:14" x14ac:dyDescent="0.2">
      <c r="B123" s="86"/>
      <c r="C123" s="216"/>
      <c r="D123" s="178" t="s">
        <v>168</v>
      </c>
      <c r="E123" s="178"/>
      <c r="F123" s="217"/>
      <c r="G123" s="162"/>
      <c r="H123" s="166"/>
      <c r="I123" s="166"/>
      <c r="J123" s="166"/>
      <c r="K123" s="166"/>
      <c r="L123" s="166"/>
      <c r="M123" s="166"/>
      <c r="N123" s="90"/>
    </row>
    <row r="124" spans="2:14" x14ac:dyDescent="0.2">
      <c r="B124" s="86"/>
      <c r="C124" s="216"/>
      <c r="D124" s="828"/>
      <c r="E124" s="829"/>
      <c r="F124" s="217"/>
      <c r="G124" s="269">
        <v>0</v>
      </c>
      <c r="H124" s="269">
        <f t="shared" ref="H124:L128" si="74">G124</f>
        <v>0</v>
      </c>
      <c r="I124" s="269">
        <f t="shared" si="74"/>
        <v>0</v>
      </c>
      <c r="J124" s="269">
        <f t="shared" si="74"/>
        <v>0</v>
      </c>
      <c r="K124" s="269">
        <f t="shared" si="74"/>
        <v>0</v>
      </c>
      <c r="L124" s="269">
        <f t="shared" si="74"/>
        <v>0</v>
      </c>
      <c r="M124" s="166"/>
      <c r="N124" s="90"/>
    </row>
    <row r="125" spans="2:14" x14ac:dyDescent="0.2">
      <c r="B125" s="86"/>
      <c r="C125" s="570"/>
      <c r="D125" s="828"/>
      <c r="E125" s="829"/>
      <c r="F125" s="571"/>
      <c r="G125" s="269">
        <v>0</v>
      </c>
      <c r="H125" s="269">
        <f t="shared" si="74"/>
        <v>0</v>
      </c>
      <c r="I125" s="269">
        <f t="shared" si="74"/>
        <v>0</v>
      </c>
      <c r="J125" s="269">
        <f t="shared" si="74"/>
        <v>0</v>
      </c>
      <c r="K125" s="269">
        <f t="shared" si="74"/>
        <v>0</v>
      </c>
      <c r="L125" s="269">
        <f t="shared" si="74"/>
        <v>0</v>
      </c>
      <c r="M125" s="166"/>
      <c r="N125" s="90"/>
    </row>
    <row r="126" spans="2:14" x14ac:dyDescent="0.2">
      <c r="B126" s="86"/>
      <c r="C126" s="570"/>
      <c r="D126" s="828"/>
      <c r="E126" s="829"/>
      <c r="F126" s="571"/>
      <c r="G126" s="269">
        <v>0</v>
      </c>
      <c r="H126" s="269">
        <f t="shared" si="74"/>
        <v>0</v>
      </c>
      <c r="I126" s="269">
        <f t="shared" si="74"/>
        <v>0</v>
      </c>
      <c r="J126" s="269">
        <f t="shared" si="74"/>
        <v>0</v>
      </c>
      <c r="K126" s="269">
        <f t="shared" si="74"/>
        <v>0</v>
      </c>
      <c r="L126" s="269">
        <f t="shared" si="74"/>
        <v>0</v>
      </c>
      <c r="M126" s="166"/>
      <c r="N126" s="90"/>
    </row>
    <row r="127" spans="2:14" x14ac:dyDescent="0.2">
      <c r="B127" s="86"/>
      <c r="C127" s="216"/>
      <c r="D127" s="828"/>
      <c r="E127" s="829"/>
      <c r="F127" s="217"/>
      <c r="G127" s="269">
        <v>0</v>
      </c>
      <c r="H127" s="269">
        <f t="shared" si="74"/>
        <v>0</v>
      </c>
      <c r="I127" s="269">
        <f t="shared" si="74"/>
        <v>0</v>
      </c>
      <c r="J127" s="269">
        <f t="shared" si="74"/>
        <v>0</v>
      </c>
      <c r="K127" s="269">
        <f t="shared" si="74"/>
        <v>0</v>
      </c>
      <c r="L127" s="269">
        <f t="shared" si="74"/>
        <v>0</v>
      </c>
      <c r="M127" s="166"/>
      <c r="N127" s="90"/>
    </row>
    <row r="128" spans="2:14" x14ac:dyDescent="0.2">
      <c r="B128" s="86"/>
      <c r="C128" s="570"/>
      <c r="D128" s="828"/>
      <c r="E128" s="829"/>
      <c r="F128" s="571"/>
      <c r="G128" s="269">
        <v>0</v>
      </c>
      <c r="H128" s="269">
        <f t="shared" si="74"/>
        <v>0</v>
      </c>
      <c r="I128" s="269">
        <f t="shared" si="74"/>
        <v>0</v>
      </c>
      <c r="J128" s="269">
        <f t="shared" si="74"/>
        <v>0</v>
      </c>
      <c r="K128" s="269">
        <f t="shared" si="74"/>
        <v>0</v>
      </c>
      <c r="L128" s="269">
        <f t="shared" si="74"/>
        <v>0</v>
      </c>
      <c r="M128" s="166"/>
      <c r="N128" s="90"/>
    </row>
    <row r="129" spans="2:14" x14ac:dyDescent="0.2">
      <c r="B129" s="86"/>
      <c r="C129" s="216"/>
      <c r="D129" s="161"/>
      <c r="E129" s="161"/>
      <c r="F129" s="217"/>
      <c r="G129" s="591">
        <f t="shared" ref="G129:H129" si="75">SUM(G124:G128)</f>
        <v>0</v>
      </c>
      <c r="H129" s="591">
        <f t="shared" si="75"/>
        <v>0</v>
      </c>
      <c r="I129" s="591">
        <f t="shared" ref="I129:J129" si="76">SUM(I124:I128)</f>
        <v>0</v>
      </c>
      <c r="J129" s="591">
        <f t="shared" si="76"/>
        <v>0</v>
      </c>
      <c r="K129" s="591">
        <f t="shared" ref="K129:L129" si="77">SUM(K124:K128)</f>
        <v>0</v>
      </c>
      <c r="L129" s="591">
        <f t="shared" si="77"/>
        <v>0</v>
      </c>
      <c r="M129" s="166"/>
      <c r="N129" s="90"/>
    </row>
    <row r="130" spans="2:14" x14ac:dyDescent="0.2">
      <c r="B130" s="86"/>
      <c r="C130" s="216"/>
      <c r="D130" s="178" t="s">
        <v>169</v>
      </c>
      <c r="E130" s="178"/>
      <c r="F130" s="572"/>
      <c r="G130" s="162"/>
      <c r="H130" s="166"/>
      <c r="I130" s="166"/>
      <c r="J130" s="166"/>
      <c r="K130" s="166"/>
      <c r="L130" s="166"/>
      <c r="M130" s="166"/>
      <c r="N130" s="90"/>
    </row>
    <row r="131" spans="2:14" x14ac:dyDescent="0.2">
      <c r="B131" s="86"/>
      <c r="C131" s="216"/>
      <c r="D131" s="828"/>
      <c r="E131" s="829"/>
      <c r="F131" s="573"/>
      <c r="G131" s="269">
        <v>0</v>
      </c>
      <c r="H131" s="269">
        <f t="shared" ref="H131:L135" si="78">G131</f>
        <v>0</v>
      </c>
      <c r="I131" s="269">
        <f t="shared" si="78"/>
        <v>0</v>
      </c>
      <c r="J131" s="269">
        <f t="shared" si="78"/>
        <v>0</v>
      </c>
      <c r="K131" s="269">
        <f t="shared" si="78"/>
        <v>0</v>
      </c>
      <c r="L131" s="269">
        <f t="shared" si="78"/>
        <v>0</v>
      </c>
      <c r="M131" s="166"/>
      <c r="N131" s="90"/>
    </row>
    <row r="132" spans="2:14" x14ac:dyDescent="0.2">
      <c r="B132" s="86"/>
      <c r="C132" s="216"/>
      <c r="D132" s="828"/>
      <c r="E132" s="829"/>
      <c r="F132" s="572"/>
      <c r="G132" s="269">
        <v>0</v>
      </c>
      <c r="H132" s="269">
        <f t="shared" si="78"/>
        <v>0</v>
      </c>
      <c r="I132" s="269">
        <f t="shared" si="78"/>
        <v>0</v>
      </c>
      <c r="J132" s="269">
        <f t="shared" si="78"/>
        <v>0</v>
      </c>
      <c r="K132" s="269">
        <f t="shared" si="78"/>
        <v>0</v>
      </c>
      <c r="L132" s="269">
        <f t="shared" si="78"/>
        <v>0</v>
      </c>
      <c r="M132" s="166"/>
      <c r="N132" s="90"/>
    </row>
    <row r="133" spans="2:14" x14ac:dyDescent="0.2">
      <c r="B133" s="86"/>
      <c r="C133" s="216"/>
      <c r="D133" s="828"/>
      <c r="E133" s="829"/>
      <c r="F133" s="573"/>
      <c r="G133" s="269">
        <v>0</v>
      </c>
      <c r="H133" s="269">
        <f t="shared" si="78"/>
        <v>0</v>
      </c>
      <c r="I133" s="269">
        <f t="shared" si="78"/>
        <v>0</v>
      </c>
      <c r="J133" s="269">
        <f t="shared" si="78"/>
        <v>0</v>
      </c>
      <c r="K133" s="269">
        <f t="shared" si="78"/>
        <v>0</v>
      </c>
      <c r="L133" s="269">
        <f t="shared" si="78"/>
        <v>0</v>
      </c>
      <c r="M133" s="166"/>
      <c r="N133" s="90"/>
    </row>
    <row r="134" spans="2:14" x14ac:dyDescent="0.2">
      <c r="B134" s="86"/>
      <c r="C134" s="216"/>
      <c r="D134" s="828"/>
      <c r="E134" s="829"/>
      <c r="F134" s="573"/>
      <c r="G134" s="269">
        <v>0</v>
      </c>
      <c r="H134" s="269">
        <f t="shared" si="78"/>
        <v>0</v>
      </c>
      <c r="I134" s="269">
        <f t="shared" si="78"/>
        <v>0</v>
      </c>
      <c r="J134" s="269">
        <f t="shared" si="78"/>
        <v>0</v>
      </c>
      <c r="K134" s="269">
        <f t="shared" si="78"/>
        <v>0</v>
      </c>
      <c r="L134" s="269">
        <f t="shared" si="78"/>
        <v>0</v>
      </c>
      <c r="M134" s="166"/>
      <c r="N134" s="90"/>
    </row>
    <row r="135" spans="2:14" x14ac:dyDescent="0.2">
      <c r="B135" s="86"/>
      <c r="C135" s="216"/>
      <c r="D135" s="828"/>
      <c r="E135" s="829"/>
      <c r="F135" s="573"/>
      <c r="G135" s="269">
        <v>0</v>
      </c>
      <c r="H135" s="269">
        <f t="shared" si="78"/>
        <v>0</v>
      </c>
      <c r="I135" s="269">
        <f t="shared" si="78"/>
        <v>0</v>
      </c>
      <c r="J135" s="269">
        <f t="shared" si="78"/>
        <v>0</v>
      </c>
      <c r="K135" s="269">
        <f t="shared" si="78"/>
        <v>0</v>
      </c>
      <c r="L135" s="269">
        <f t="shared" si="78"/>
        <v>0</v>
      </c>
      <c r="M135" s="166"/>
      <c r="N135" s="90"/>
    </row>
    <row r="136" spans="2:14" x14ac:dyDescent="0.2">
      <c r="B136" s="86"/>
      <c r="C136" s="216"/>
      <c r="D136" s="225"/>
      <c r="E136" s="225"/>
      <c r="F136" s="226"/>
      <c r="G136" s="591">
        <f t="shared" ref="G136:H136" si="79">SUM(G131:G135)</f>
        <v>0</v>
      </c>
      <c r="H136" s="591">
        <f t="shared" si="79"/>
        <v>0</v>
      </c>
      <c r="I136" s="591">
        <f t="shared" ref="I136:J136" si="80">SUM(I131:I135)</f>
        <v>0</v>
      </c>
      <c r="J136" s="591">
        <f t="shared" si="80"/>
        <v>0</v>
      </c>
      <c r="K136" s="591">
        <f t="shared" ref="K136:L136" si="81">SUM(K131:K135)</f>
        <v>0</v>
      </c>
      <c r="L136" s="591">
        <f t="shared" si="81"/>
        <v>0</v>
      </c>
      <c r="M136" s="166"/>
      <c r="N136" s="90"/>
    </row>
    <row r="137" spans="2:14" x14ac:dyDescent="0.2">
      <c r="B137" s="86"/>
      <c r="C137" s="216"/>
      <c r="D137" s="161"/>
      <c r="E137" s="161"/>
      <c r="F137" s="567"/>
      <c r="G137" s="162"/>
      <c r="H137" s="162"/>
      <c r="I137" s="162"/>
      <c r="J137" s="162"/>
      <c r="K137" s="162"/>
      <c r="L137" s="162"/>
      <c r="M137" s="166"/>
      <c r="N137" s="90"/>
    </row>
    <row r="138" spans="2:14" x14ac:dyDescent="0.2">
      <c r="B138" s="86"/>
      <c r="C138" s="216"/>
      <c r="D138" s="161" t="s">
        <v>170</v>
      </c>
      <c r="E138" s="178"/>
      <c r="F138" s="189"/>
      <c r="G138" s="588">
        <f t="shared" ref="G138:H138" si="82">G129-G136</f>
        <v>0</v>
      </c>
      <c r="H138" s="588">
        <f t="shared" si="82"/>
        <v>0</v>
      </c>
      <c r="I138" s="588">
        <f t="shared" ref="I138:J138" si="83">I129-I136</f>
        <v>0</v>
      </c>
      <c r="J138" s="588">
        <f t="shared" si="83"/>
        <v>0</v>
      </c>
      <c r="K138" s="588">
        <f t="shared" ref="K138:L138" si="84">K129-K136</f>
        <v>0</v>
      </c>
      <c r="L138" s="588">
        <f t="shared" si="84"/>
        <v>0</v>
      </c>
      <c r="M138" s="166"/>
      <c r="N138" s="90"/>
    </row>
    <row r="139" spans="2:14" x14ac:dyDescent="0.2">
      <c r="B139" s="86"/>
      <c r="C139" s="216"/>
      <c r="D139" s="175"/>
      <c r="E139" s="175"/>
      <c r="F139" s="217"/>
      <c r="G139" s="162"/>
      <c r="H139" s="166"/>
      <c r="I139" s="166"/>
      <c r="J139" s="166"/>
      <c r="K139" s="166"/>
      <c r="L139" s="166"/>
      <c r="M139" s="166"/>
      <c r="N139" s="90"/>
    </row>
    <row r="140" spans="2:14" x14ac:dyDescent="0.2">
      <c r="B140" s="86"/>
      <c r="C140" s="216"/>
      <c r="D140" s="175" t="s">
        <v>171</v>
      </c>
      <c r="E140" s="175"/>
      <c r="F140" s="217"/>
      <c r="G140" s="592">
        <f t="shared" ref="G140:K140" si="85">G102+G109+G114+G121-G138</f>
        <v>0</v>
      </c>
      <c r="H140" s="592">
        <f t="shared" si="85"/>
        <v>0</v>
      </c>
      <c r="I140" s="592">
        <f t="shared" si="85"/>
        <v>0</v>
      </c>
      <c r="J140" s="592">
        <f t="shared" si="85"/>
        <v>0</v>
      </c>
      <c r="K140" s="592">
        <f t="shared" si="85"/>
        <v>0</v>
      </c>
      <c r="L140" s="592">
        <f t="shared" ref="L140" si="86">L102+L109+L114+L121-L138</f>
        <v>0</v>
      </c>
      <c r="M140" s="166"/>
      <c r="N140" s="90"/>
    </row>
    <row r="141" spans="2:14" x14ac:dyDescent="0.2">
      <c r="B141" s="86"/>
      <c r="C141" s="284"/>
      <c r="D141" s="617" t="s">
        <v>71</v>
      </c>
      <c r="E141" s="262"/>
      <c r="F141" s="574"/>
      <c r="G141" s="616"/>
      <c r="H141" s="616">
        <f t="shared" ref="H141:L141" si="87">7/12*(G140-G114)+5/12*(H140-H114)+H114</f>
        <v>0</v>
      </c>
      <c r="I141" s="616">
        <f t="shared" si="87"/>
        <v>0</v>
      </c>
      <c r="J141" s="616">
        <f t="shared" si="87"/>
        <v>0</v>
      </c>
      <c r="K141" s="616">
        <f t="shared" si="87"/>
        <v>0</v>
      </c>
      <c r="L141" s="616">
        <f t="shared" si="87"/>
        <v>0</v>
      </c>
      <c r="M141" s="285" t="e">
        <f>7/12*#REF!+5/12*M140</f>
        <v>#REF!</v>
      </c>
      <c r="N141" s="90"/>
    </row>
    <row r="142" spans="2:14" x14ac:dyDescent="0.2">
      <c r="B142" s="86"/>
      <c r="C142" s="575"/>
      <c r="D142" s="95"/>
      <c r="E142" s="95"/>
      <c r="F142" s="575"/>
      <c r="G142" s="87"/>
      <c r="H142" s="87"/>
      <c r="I142" s="87"/>
      <c r="J142" s="87"/>
      <c r="K142" s="87"/>
      <c r="L142" s="87"/>
      <c r="M142" s="87"/>
      <c r="N142" s="90"/>
    </row>
    <row r="143" spans="2:14" x14ac:dyDescent="0.2">
      <c r="B143" s="86"/>
      <c r="C143" s="286"/>
      <c r="D143" s="287"/>
      <c r="E143" s="287"/>
      <c r="F143" s="288"/>
      <c r="G143" s="157"/>
      <c r="H143" s="201"/>
      <c r="I143" s="201"/>
      <c r="J143" s="201"/>
      <c r="K143" s="201"/>
      <c r="L143" s="201"/>
      <c r="M143" s="201"/>
      <c r="N143" s="90"/>
    </row>
    <row r="144" spans="2:14" x14ac:dyDescent="0.2">
      <c r="B144" s="86"/>
      <c r="C144" s="570"/>
      <c r="D144" s="671" t="s">
        <v>219</v>
      </c>
      <c r="E144" s="175"/>
      <c r="F144" s="230"/>
      <c r="G144" s="162"/>
      <c r="H144" s="166"/>
      <c r="I144" s="166"/>
      <c r="J144" s="166"/>
      <c r="K144" s="166"/>
      <c r="L144" s="166"/>
      <c r="M144" s="166"/>
      <c r="N144" s="90"/>
    </row>
    <row r="145" spans="2:14" x14ac:dyDescent="0.2">
      <c r="B145" s="86"/>
      <c r="C145" s="570"/>
      <c r="D145" s="178"/>
      <c r="E145" s="178"/>
      <c r="F145" s="230"/>
      <c r="G145" s="162"/>
      <c r="H145" s="166"/>
      <c r="I145" s="166"/>
      <c r="J145" s="166"/>
      <c r="K145" s="166"/>
      <c r="L145" s="166"/>
      <c r="M145" s="166"/>
      <c r="N145" s="90"/>
    </row>
    <row r="146" spans="2:14" x14ac:dyDescent="0.2">
      <c r="B146" s="86"/>
      <c r="C146" s="570"/>
      <c r="D146" s="828"/>
      <c r="E146" s="829"/>
      <c r="F146" s="230"/>
      <c r="G146" s="269">
        <v>0</v>
      </c>
      <c r="H146" s="269">
        <f t="shared" ref="H146:L150" si="88">G146</f>
        <v>0</v>
      </c>
      <c r="I146" s="269">
        <f t="shared" si="88"/>
        <v>0</v>
      </c>
      <c r="J146" s="269">
        <f t="shared" si="88"/>
        <v>0</v>
      </c>
      <c r="K146" s="269">
        <f t="shared" si="88"/>
        <v>0</v>
      </c>
      <c r="L146" s="269">
        <f t="shared" si="88"/>
        <v>0</v>
      </c>
      <c r="M146" s="166"/>
      <c r="N146" s="90"/>
    </row>
    <row r="147" spans="2:14" x14ac:dyDescent="0.2">
      <c r="B147" s="86"/>
      <c r="C147" s="570"/>
      <c r="D147" s="513"/>
      <c r="E147" s="514"/>
      <c r="F147" s="230"/>
      <c r="G147" s="269">
        <v>0</v>
      </c>
      <c r="H147" s="269">
        <f t="shared" ref="H147:L148" si="89">G147</f>
        <v>0</v>
      </c>
      <c r="I147" s="269">
        <f t="shared" si="89"/>
        <v>0</v>
      </c>
      <c r="J147" s="269">
        <f t="shared" si="89"/>
        <v>0</v>
      </c>
      <c r="K147" s="269">
        <f t="shared" si="89"/>
        <v>0</v>
      </c>
      <c r="L147" s="269">
        <f t="shared" si="89"/>
        <v>0</v>
      </c>
      <c r="M147" s="166"/>
      <c r="N147" s="90"/>
    </row>
    <row r="148" spans="2:14" x14ac:dyDescent="0.2">
      <c r="B148" s="86"/>
      <c r="C148" s="570"/>
      <c r="D148" s="513"/>
      <c r="E148" s="514"/>
      <c r="F148" s="230"/>
      <c r="G148" s="269">
        <v>0</v>
      </c>
      <c r="H148" s="269">
        <f t="shared" si="89"/>
        <v>0</v>
      </c>
      <c r="I148" s="269">
        <f t="shared" si="89"/>
        <v>0</v>
      </c>
      <c r="J148" s="269">
        <f t="shared" si="89"/>
        <v>0</v>
      </c>
      <c r="K148" s="269">
        <f t="shared" si="89"/>
        <v>0</v>
      </c>
      <c r="L148" s="269">
        <f t="shared" si="89"/>
        <v>0</v>
      </c>
      <c r="M148" s="166"/>
      <c r="N148" s="90"/>
    </row>
    <row r="149" spans="2:14" x14ac:dyDescent="0.2">
      <c r="B149" s="86"/>
      <c r="C149" s="570"/>
      <c r="D149" s="828"/>
      <c r="E149" s="829"/>
      <c r="F149" s="230"/>
      <c r="G149" s="269">
        <v>0</v>
      </c>
      <c r="H149" s="269">
        <f t="shared" si="88"/>
        <v>0</v>
      </c>
      <c r="I149" s="269">
        <f t="shared" si="88"/>
        <v>0</v>
      </c>
      <c r="J149" s="269">
        <f t="shared" si="88"/>
        <v>0</v>
      </c>
      <c r="K149" s="269">
        <f t="shared" si="88"/>
        <v>0</v>
      </c>
      <c r="L149" s="269">
        <f t="shared" si="88"/>
        <v>0</v>
      </c>
      <c r="M149" s="166"/>
      <c r="N149" s="90"/>
    </row>
    <row r="150" spans="2:14" x14ac:dyDescent="0.2">
      <c r="B150" s="86"/>
      <c r="C150" s="570"/>
      <c r="D150" s="828"/>
      <c r="E150" s="829"/>
      <c r="F150" s="230"/>
      <c r="G150" s="269">
        <v>0</v>
      </c>
      <c r="H150" s="269">
        <f t="shared" si="88"/>
        <v>0</v>
      </c>
      <c r="I150" s="269">
        <f t="shared" si="88"/>
        <v>0</v>
      </c>
      <c r="J150" s="269">
        <f t="shared" si="88"/>
        <v>0</v>
      </c>
      <c r="K150" s="269">
        <f t="shared" si="88"/>
        <v>0</v>
      </c>
      <c r="L150" s="269">
        <f t="shared" si="88"/>
        <v>0</v>
      </c>
      <c r="M150" s="166"/>
      <c r="N150" s="90"/>
    </row>
    <row r="151" spans="2:14" x14ac:dyDescent="0.2">
      <c r="B151" s="86"/>
      <c r="C151" s="570"/>
      <c r="D151" s="161"/>
      <c r="E151" s="161"/>
      <c r="F151" s="230"/>
      <c r="G151" s="162"/>
      <c r="H151" s="162"/>
      <c r="I151" s="162"/>
      <c r="J151" s="162"/>
      <c r="K151" s="162"/>
      <c r="L151" s="162"/>
      <c r="M151" s="166"/>
      <c r="N151" s="90"/>
    </row>
    <row r="152" spans="2:14" x14ac:dyDescent="0.2">
      <c r="B152" s="86"/>
      <c r="C152" s="570"/>
      <c r="D152" s="175" t="s">
        <v>171</v>
      </c>
      <c r="E152" s="175"/>
      <c r="F152" s="231"/>
      <c r="G152" s="593">
        <f t="shared" ref="G152" si="90">SUM(G146:G150)</f>
        <v>0</v>
      </c>
      <c r="H152" s="593">
        <f t="shared" ref="H152:I152" si="91">SUM(H146:H150)</f>
        <v>0</v>
      </c>
      <c r="I152" s="593">
        <f t="shared" si="91"/>
        <v>0</v>
      </c>
      <c r="J152" s="593">
        <f t="shared" ref="J152:K152" si="92">SUM(J146:J150)</f>
        <v>0</v>
      </c>
      <c r="K152" s="593">
        <f t="shared" si="92"/>
        <v>0</v>
      </c>
      <c r="L152" s="593">
        <f t="shared" ref="L152" si="93">SUM(L146:L150)</f>
        <v>0</v>
      </c>
      <c r="M152" s="166"/>
      <c r="N152" s="90"/>
    </row>
    <row r="153" spans="2:14" x14ac:dyDescent="0.2">
      <c r="B153" s="86"/>
      <c r="C153" s="576"/>
      <c r="D153" s="617" t="s">
        <v>71</v>
      </c>
      <c r="E153" s="618"/>
      <c r="F153" s="620"/>
      <c r="G153" s="616"/>
      <c r="H153" s="616">
        <f t="shared" ref="H153:L153" si="94">7/12*G152+5/12*H152</f>
        <v>0</v>
      </c>
      <c r="I153" s="616">
        <f t="shared" si="94"/>
        <v>0</v>
      </c>
      <c r="J153" s="616">
        <f t="shared" si="94"/>
        <v>0</v>
      </c>
      <c r="K153" s="616">
        <f t="shared" si="94"/>
        <v>0</v>
      </c>
      <c r="L153" s="616">
        <f t="shared" si="94"/>
        <v>0</v>
      </c>
      <c r="M153" s="197"/>
      <c r="N153" s="90"/>
    </row>
    <row r="154" spans="2:14" x14ac:dyDescent="0.2">
      <c r="B154" s="86"/>
      <c r="C154" s="575"/>
      <c r="D154" s="95"/>
      <c r="E154" s="95"/>
      <c r="F154" s="577"/>
      <c r="G154" s="87"/>
      <c r="H154" s="87"/>
      <c r="I154" s="87"/>
      <c r="J154" s="87"/>
      <c r="K154" s="87"/>
      <c r="L154" s="87"/>
      <c r="M154" s="87"/>
      <c r="N154" s="90"/>
    </row>
    <row r="155" spans="2:14" x14ac:dyDescent="0.2">
      <c r="B155" s="86"/>
      <c r="C155" s="578"/>
      <c r="D155" s="199"/>
      <c r="E155" s="199"/>
      <c r="F155" s="579"/>
      <c r="G155" s="157"/>
      <c r="H155" s="157"/>
      <c r="I155" s="157"/>
      <c r="J155" s="157"/>
      <c r="K155" s="157"/>
      <c r="L155" s="157"/>
      <c r="M155" s="201"/>
      <c r="N155" s="90"/>
    </row>
    <row r="156" spans="2:14" x14ac:dyDescent="0.2">
      <c r="B156" s="86"/>
      <c r="C156" s="570"/>
      <c r="D156" s="671" t="s">
        <v>218</v>
      </c>
      <c r="E156" s="175"/>
      <c r="F156" s="571"/>
      <c r="G156" s="162"/>
      <c r="H156" s="162"/>
      <c r="I156" s="162"/>
      <c r="J156" s="162"/>
      <c r="K156" s="162"/>
      <c r="L156" s="162"/>
      <c r="M156" s="166"/>
      <c r="N156" s="90"/>
    </row>
    <row r="157" spans="2:14" x14ac:dyDescent="0.2">
      <c r="B157" s="86"/>
      <c r="C157" s="570"/>
      <c r="D157" s="178"/>
      <c r="E157" s="178"/>
      <c r="F157" s="571"/>
      <c r="G157" s="162"/>
      <c r="H157" s="162"/>
      <c r="I157" s="162"/>
      <c r="J157" s="162"/>
      <c r="K157" s="162"/>
      <c r="L157" s="162"/>
      <c r="M157" s="166"/>
      <c r="N157" s="90"/>
    </row>
    <row r="158" spans="2:14" x14ac:dyDescent="0.2">
      <c r="B158" s="86"/>
      <c r="C158" s="570"/>
      <c r="D158" s="828"/>
      <c r="E158" s="829"/>
      <c r="F158" s="571"/>
      <c r="G158" s="269">
        <v>0</v>
      </c>
      <c r="H158" s="269">
        <f t="shared" ref="H158:L162" si="95">G158</f>
        <v>0</v>
      </c>
      <c r="I158" s="269">
        <f t="shared" si="95"/>
        <v>0</v>
      </c>
      <c r="J158" s="269">
        <f t="shared" si="95"/>
        <v>0</v>
      </c>
      <c r="K158" s="269">
        <f t="shared" si="95"/>
        <v>0</v>
      </c>
      <c r="L158" s="269">
        <f t="shared" si="95"/>
        <v>0</v>
      </c>
      <c r="M158" s="166"/>
      <c r="N158" s="90"/>
    </row>
    <row r="159" spans="2:14" x14ac:dyDescent="0.2">
      <c r="B159" s="86"/>
      <c r="C159" s="570"/>
      <c r="D159" s="513"/>
      <c r="E159" s="514"/>
      <c r="F159" s="571"/>
      <c r="G159" s="269">
        <v>0</v>
      </c>
      <c r="H159" s="269">
        <f t="shared" ref="H159:L160" si="96">G159</f>
        <v>0</v>
      </c>
      <c r="I159" s="269">
        <f t="shared" si="96"/>
        <v>0</v>
      </c>
      <c r="J159" s="269">
        <f t="shared" si="96"/>
        <v>0</v>
      </c>
      <c r="K159" s="269">
        <f t="shared" si="96"/>
        <v>0</v>
      </c>
      <c r="L159" s="269">
        <f t="shared" si="96"/>
        <v>0</v>
      </c>
      <c r="M159" s="166"/>
      <c r="N159" s="90"/>
    </row>
    <row r="160" spans="2:14" x14ac:dyDescent="0.2">
      <c r="B160" s="86"/>
      <c r="C160" s="570"/>
      <c r="D160" s="513"/>
      <c r="E160" s="514"/>
      <c r="F160" s="571"/>
      <c r="G160" s="269">
        <v>0</v>
      </c>
      <c r="H160" s="269">
        <f t="shared" si="96"/>
        <v>0</v>
      </c>
      <c r="I160" s="269">
        <f t="shared" si="96"/>
        <v>0</v>
      </c>
      <c r="J160" s="269">
        <f t="shared" si="96"/>
        <v>0</v>
      </c>
      <c r="K160" s="269">
        <f t="shared" si="96"/>
        <v>0</v>
      </c>
      <c r="L160" s="269">
        <f t="shared" si="96"/>
        <v>0</v>
      </c>
      <c r="M160" s="166"/>
      <c r="N160" s="90"/>
    </row>
    <row r="161" spans="2:14" x14ac:dyDescent="0.2">
      <c r="B161" s="86"/>
      <c r="C161" s="570"/>
      <c r="D161" s="828"/>
      <c r="E161" s="829"/>
      <c r="F161" s="571"/>
      <c r="G161" s="269">
        <v>0</v>
      </c>
      <c r="H161" s="269">
        <f t="shared" si="95"/>
        <v>0</v>
      </c>
      <c r="I161" s="269">
        <f t="shared" si="95"/>
        <v>0</v>
      </c>
      <c r="J161" s="269">
        <f t="shared" si="95"/>
        <v>0</v>
      </c>
      <c r="K161" s="269">
        <f t="shared" si="95"/>
        <v>0</v>
      </c>
      <c r="L161" s="269">
        <f t="shared" si="95"/>
        <v>0</v>
      </c>
      <c r="M161" s="166"/>
      <c r="N161" s="90"/>
    </row>
    <row r="162" spans="2:14" x14ac:dyDescent="0.2">
      <c r="B162" s="86"/>
      <c r="C162" s="570"/>
      <c r="D162" s="828"/>
      <c r="E162" s="829"/>
      <c r="F162" s="571"/>
      <c r="G162" s="269">
        <v>0</v>
      </c>
      <c r="H162" s="269">
        <f t="shared" si="95"/>
        <v>0</v>
      </c>
      <c r="I162" s="269">
        <f t="shared" si="95"/>
        <v>0</v>
      </c>
      <c r="J162" s="269">
        <f t="shared" si="95"/>
        <v>0</v>
      </c>
      <c r="K162" s="269">
        <f t="shared" si="95"/>
        <v>0</v>
      </c>
      <c r="L162" s="269">
        <f t="shared" si="95"/>
        <v>0</v>
      </c>
      <c r="M162" s="166"/>
      <c r="N162" s="90"/>
    </row>
    <row r="163" spans="2:14" x14ac:dyDescent="0.2">
      <c r="B163" s="86"/>
      <c r="C163" s="570"/>
      <c r="D163" s="161"/>
      <c r="E163" s="161"/>
      <c r="F163" s="571"/>
      <c r="G163" s="162"/>
      <c r="H163" s="162"/>
      <c r="I163" s="162"/>
      <c r="J163" s="162"/>
      <c r="K163" s="162"/>
      <c r="L163" s="162"/>
      <c r="M163" s="166"/>
      <c r="N163" s="90"/>
    </row>
    <row r="164" spans="2:14" x14ac:dyDescent="0.2">
      <c r="B164" s="86"/>
      <c r="C164" s="570"/>
      <c r="D164" s="175" t="s">
        <v>171</v>
      </c>
      <c r="E164" s="175"/>
      <c r="F164" s="231"/>
      <c r="G164" s="593">
        <f t="shared" ref="G164" si="97">SUM(G158:G162)</f>
        <v>0</v>
      </c>
      <c r="H164" s="593">
        <f t="shared" ref="H164:I164" si="98">SUM(H158:H162)</f>
        <v>0</v>
      </c>
      <c r="I164" s="593">
        <f t="shared" si="98"/>
        <v>0</v>
      </c>
      <c r="J164" s="593">
        <f t="shared" ref="J164:K164" si="99">SUM(J158:J162)</f>
        <v>0</v>
      </c>
      <c r="K164" s="593">
        <f t="shared" si="99"/>
        <v>0</v>
      </c>
      <c r="L164" s="593">
        <f t="shared" ref="L164" si="100">SUM(L158:L162)</f>
        <v>0</v>
      </c>
      <c r="M164" s="166"/>
      <c r="N164" s="90"/>
    </row>
    <row r="165" spans="2:14" x14ac:dyDescent="0.2">
      <c r="B165" s="86"/>
      <c r="C165" s="234"/>
      <c r="D165" s="617" t="s">
        <v>71</v>
      </c>
      <c r="E165" s="618"/>
      <c r="F165" s="619"/>
      <c r="G165" s="616"/>
      <c r="H165" s="616">
        <f t="shared" ref="H165:L165" si="101">7/12*G164+5/12*H164</f>
        <v>0</v>
      </c>
      <c r="I165" s="616">
        <f t="shared" si="101"/>
        <v>0</v>
      </c>
      <c r="J165" s="616">
        <f t="shared" si="101"/>
        <v>0</v>
      </c>
      <c r="K165" s="616">
        <f t="shared" si="101"/>
        <v>0</v>
      </c>
      <c r="L165" s="616">
        <f t="shared" si="101"/>
        <v>0</v>
      </c>
      <c r="M165" s="197"/>
      <c r="N165" s="90"/>
    </row>
    <row r="166" spans="2:14" x14ac:dyDescent="0.2">
      <c r="B166" s="86"/>
      <c r="C166" s="109"/>
      <c r="D166" s="100"/>
      <c r="E166" s="100"/>
      <c r="F166" s="121"/>
      <c r="G166" s="87"/>
      <c r="H166" s="87"/>
      <c r="I166" s="87"/>
      <c r="J166" s="87"/>
      <c r="K166" s="87"/>
      <c r="L166" s="87"/>
      <c r="M166" s="87"/>
      <c r="N166" s="90"/>
    </row>
    <row r="167" spans="2:14" x14ac:dyDescent="0.2">
      <c r="B167" s="111"/>
      <c r="C167" s="112"/>
      <c r="D167" s="123"/>
      <c r="E167" s="123"/>
      <c r="F167" s="112"/>
      <c r="G167" s="112"/>
      <c r="H167" s="112"/>
      <c r="I167" s="112"/>
      <c r="J167" s="112"/>
      <c r="K167" s="112"/>
      <c r="L167" s="112"/>
      <c r="M167" s="565"/>
      <c r="N167" s="114"/>
    </row>
    <row r="168" spans="2:14" x14ac:dyDescent="0.2">
      <c r="B168" s="81"/>
      <c r="C168" s="82"/>
      <c r="D168" s="580"/>
      <c r="E168" s="580"/>
      <c r="F168" s="82"/>
      <c r="G168" s="82"/>
      <c r="H168" s="82"/>
      <c r="I168" s="82"/>
      <c r="J168" s="82"/>
      <c r="K168" s="82"/>
      <c r="L168" s="82"/>
      <c r="M168" s="82"/>
      <c r="N168" s="85"/>
    </row>
    <row r="169" spans="2:14" x14ac:dyDescent="0.2">
      <c r="B169" s="86"/>
      <c r="C169" s="87"/>
      <c r="D169" s="581"/>
      <c r="E169" s="581"/>
      <c r="F169" s="87"/>
      <c r="G169" s="87"/>
      <c r="H169" s="87"/>
      <c r="I169" s="87"/>
      <c r="J169" s="87"/>
      <c r="K169" s="87"/>
      <c r="L169" s="87"/>
      <c r="M169" s="87"/>
      <c r="N169" s="90"/>
    </row>
    <row r="170" spans="2:14" x14ac:dyDescent="0.2">
      <c r="B170" s="86"/>
      <c r="C170" s="87"/>
      <c r="D170" s="101"/>
      <c r="E170" s="663" t="s">
        <v>32</v>
      </c>
      <c r="F170" s="672"/>
      <c r="G170" s="664" t="str">
        <f t="shared" ref="G170:K170" si="102">G86</f>
        <v>2014/15</v>
      </c>
      <c r="H170" s="664" t="str">
        <f t="shared" si="102"/>
        <v>2015/16</v>
      </c>
      <c r="I170" s="664" t="str">
        <f t="shared" si="102"/>
        <v>2016/17</v>
      </c>
      <c r="J170" s="664" t="str">
        <f t="shared" si="102"/>
        <v>2017/18</v>
      </c>
      <c r="K170" s="664" t="str">
        <f t="shared" si="102"/>
        <v>2018/19</v>
      </c>
      <c r="L170" s="664" t="str">
        <f t="shared" ref="L170" si="103">L86</f>
        <v>2019/20</v>
      </c>
      <c r="M170" s="87"/>
      <c r="N170" s="90"/>
    </row>
    <row r="171" spans="2:14" x14ac:dyDescent="0.2">
      <c r="B171" s="86"/>
      <c r="C171" s="87"/>
      <c r="D171" s="101"/>
      <c r="E171" s="663" t="s">
        <v>71</v>
      </c>
      <c r="F171" s="672"/>
      <c r="G171" s="664">
        <f t="shared" ref="G171:K171" si="104">G9</f>
        <v>2014</v>
      </c>
      <c r="H171" s="664">
        <f t="shared" si="104"/>
        <v>2015</v>
      </c>
      <c r="I171" s="664">
        <f t="shared" si="104"/>
        <v>2016</v>
      </c>
      <c r="J171" s="664">
        <f t="shared" si="104"/>
        <v>2017</v>
      </c>
      <c r="K171" s="664">
        <f t="shared" si="104"/>
        <v>2018</v>
      </c>
      <c r="L171" s="664">
        <f t="shared" ref="L171" si="105">L9</f>
        <v>2019</v>
      </c>
      <c r="M171" s="87"/>
      <c r="N171" s="90"/>
    </row>
    <row r="172" spans="2:14" x14ac:dyDescent="0.2">
      <c r="B172" s="86"/>
      <c r="C172" s="87"/>
      <c r="D172" s="581"/>
      <c r="E172" s="623"/>
      <c r="F172" s="622"/>
      <c r="G172" s="622"/>
      <c r="H172" s="515"/>
      <c r="I172" s="515"/>
      <c r="J172" s="515"/>
      <c r="K172" s="515"/>
      <c r="L172" s="515"/>
      <c r="M172" s="87"/>
      <c r="N172" s="90"/>
    </row>
    <row r="173" spans="2:14" x14ac:dyDescent="0.2">
      <c r="B173" s="86"/>
      <c r="C173" s="578"/>
      <c r="D173" s="199"/>
      <c r="E173" s="199"/>
      <c r="F173" s="582"/>
      <c r="G173" s="157"/>
      <c r="H173" s="201"/>
      <c r="I173" s="201"/>
      <c r="J173" s="201"/>
      <c r="K173" s="201"/>
      <c r="L173" s="201"/>
      <c r="M173" s="201"/>
      <c r="N173" s="90"/>
    </row>
    <row r="174" spans="2:14" x14ac:dyDescent="0.2">
      <c r="B174" s="86"/>
      <c r="C174" s="570"/>
      <c r="D174" s="671" t="s">
        <v>214</v>
      </c>
      <c r="E174" s="175"/>
      <c r="F174" s="567"/>
      <c r="G174" s="162"/>
      <c r="H174" s="166"/>
      <c r="I174" s="166"/>
      <c r="J174" s="166"/>
      <c r="K174" s="166"/>
      <c r="L174" s="166"/>
      <c r="M174" s="166"/>
      <c r="N174" s="90"/>
    </row>
    <row r="175" spans="2:14" x14ac:dyDescent="0.2">
      <c r="B175" s="86"/>
      <c r="C175" s="570"/>
      <c r="D175" s="161"/>
      <c r="E175" s="161"/>
      <c r="F175" s="567"/>
      <c r="G175" s="162"/>
      <c r="H175" s="166"/>
      <c r="I175" s="166"/>
      <c r="J175" s="166"/>
      <c r="K175" s="166"/>
      <c r="L175" s="166"/>
      <c r="M175" s="166"/>
      <c r="N175" s="90"/>
    </row>
    <row r="176" spans="2:14" x14ac:dyDescent="0.2">
      <c r="B176" s="86"/>
      <c r="C176" s="570"/>
      <c r="D176" s="178" t="s">
        <v>173</v>
      </c>
      <c r="E176" s="178"/>
      <c r="F176" s="567"/>
      <c r="G176" s="162"/>
      <c r="H176" s="166"/>
      <c r="I176" s="166"/>
      <c r="J176" s="166"/>
      <c r="K176" s="166"/>
      <c r="L176" s="166"/>
      <c r="M176" s="166"/>
      <c r="N176" s="90"/>
    </row>
    <row r="177" spans="2:14" x14ac:dyDescent="0.2">
      <c r="B177" s="86"/>
      <c r="C177" s="570"/>
      <c r="D177" s="238" t="s">
        <v>174</v>
      </c>
      <c r="E177" s="238"/>
      <c r="F177" s="239"/>
      <c r="G177" s="269">
        <v>0</v>
      </c>
      <c r="H177" s="269">
        <f t="shared" ref="H177:L179" si="106">G177</f>
        <v>0</v>
      </c>
      <c r="I177" s="269">
        <f t="shared" si="106"/>
        <v>0</v>
      </c>
      <c r="J177" s="269">
        <f t="shared" si="106"/>
        <v>0</v>
      </c>
      <c r="K177" s="269">
        <f t="shared" si="106"/>
        <v>0</v>
      </c>
      <c r="L177" s="269">
        <f t="shared" si="106"/>
        <v>0</v>
      </c>
      <c r="M177" s="166"/>
      <c r="N177" s="90"/>
    </row>
    <row r="178" spans="2:14" x14ac:dyDescent="0.2">
      <c r="B178" s="86"/>
      <c r="C178" s="570"/>
      <c r="D178" s="238" t="s">
        <v>175</v>
      </c>
      <c r="E178" s="238"/>
      <c r="F178" s="239"/>
      <c r="G178" s="269">
        <v>0</v>
      </c>
      <c r="H178" s="269">
        <f t="shared" si="106"/>
        <v>0</v>
      </c>
      <c r="I178" s="269">
        <f t="shared" si="106"/>
        <v>0</v>
      </c>
      <c r="J178" s="269">
        <f t="shared" si="106"/>
        <v>0</v>
      </c>
      <c r="K178" s="269">
        <f t="shared" si="106"/>
        <v>0</v>
      </c>
      <c r="L178" s="269">
        <f t="shared" si="106"/>
        <v>0</v>
      </c>
      <c r="M178" s="166"/>
      <c r="N178" s="90"/>
    </row>
    <row r="179" spans="2:14" x14ac:dyDescent="0.2">
      <c r="B179" s="86"/>
      <c r="C179" s="570"/>
      <c r="D179" s="238" t="s">
        <v>176</v>
      </c>
      <c r="E179" s="238"/>
      <c r="F179" s="239"/>
      <c r="G179" s="269">
        <v>0</v>
      </c>
      <c r="H179" s="269">
        <f t="shared" si="106"/>
        <v>0</v>
      </c>
      <c r="I179" s="269">
        <f t="shared" si="106"/>
        <v>0</v>
      </c>
      <c r="J179" s="269">
        <f t="shared" si="106"/>
        <v>0</v>
      </c>
      <c r="K179" s="269">
        <f t="shared" si="106"/>
        <v>0</v>
      </c>
      <c r="L179" s="269">
        <f t="shared" si="106"/>
        <v>0</v>
      </c>
      <c r="M179" s="166"/>
      <c r="N179" s="90"/>
    </row>
    <row r="180" spans="2:14" s="75" customFormat="1" x14ac:dyDescent="0.2">
      <c r="B180" s="104"/>
      <c r="C180" s="233"/>
      <c r="D180" s="240"/>
      <c r="E180" s="240"/>
      <c r="F180" s="239"/>
      <c r="G180" s="594">
        <f t="shared" ref="G180" si="107">SUM(G177:G179)</f>
        <v>0</v>
      </c>
      <c r="H180" s="594">
        <f t="shared" ref="H180:I180" si="108">SUM(H177:H179)</f>
        <v>0</v>
      </c>
      <c r="I180" s="594">
        <f t="shared" si="108"/>
        <v>0</v>
      </c>
      <c r="J180" s="594">
        <f t="shared" ref="J180:K180" si="109">SUM(J177:J179)</f>
        <v>0</v>
      </c>
      <c r="K180" s="594">
        <f t="shared" si="109"/>
        <v>0</v>
      </c>
      <c r="L180" s="594">
        <f t="shared" ref="L180" si="110">SUM(L177:L179)</f>
        <v>0</v>
      </c>
      <c r="M180" s="194"/>
      <c r="N180" s="106"/>
    </row>
    <row r="181" spans="2:14" x14ac:dyDescent="0.2">
      <c r="B181" s="86"/>
      <c r="C181" s="570"/>
      <c r="D181" s="178" t="s">
        <v>177</v>
      </c>
      <c r="E181" s="178"/>
      <c r="F181" s="217"/>
      <c r="G181" s="211"/>
      <c r="H181" s="211"/>
      <c r="I181" s="211"/>
      <c r="J181" s="211"/>
      <c r="K181" s="211"/>
      <c r="L181" s="211"/>
      <c r="M181" s="166"/>
      <c r="N181" s="90"/>
    </row>
    <row r="182" spans="2:14" x14ac:dyDescent="0.2">
      <c r="B182" s="86"/>
      <c r="C182" s="570"/>
      <c r="D182" s="828"/>
      <c r="E182" s="829"/>
      <c r="F182" s="567"/>
      <c r="G182" s="269">
        <v>0</v>
      </c>
      <c r="H182" s="269">
        <f t="shared" ref="H182:L186" si="111">G182</f>
        <v>0</v>
      </c>
      <c r="I182" s="269">
        <f t="shared" si="111"/>
        <v>0</v>
      </c>
      <c r="J182" s="269">
        <f t="shared" si="111"/>
        <v>0</v>
      </c>
      <c r="K182" s="269">
        <f t="shared" si="111"/>
        <v>0</v>
      </c>
      <c r="L182" s="269">
        <f t="shared" si="111"/>
        <v>0</v>
      </c>
      <c r="M182" s="166"/>
      <c r="N182" s="90"/>
    </row>
    <row r="183" spans="2:14" x14ac:dyDescent="0.2">
      <c r="B183" s="86"/>
      <c r="C183" s="570"/>
      <c r="D183" s="828"/>
      <c r="E183" s="829"/>
      <c r="F183" s="567"/>
      <c r="G183" s="269">
        <v>0</v>
      </c>
      <c r="H183" s="269">
        <f t="shared" si="111"/>
        <v>0</v>
      </c>
      <c r="I183" s="269">
        <f t="shared" si="111"/>
        <v>0</v>
      </c>
      <c r="J183" s="269">
        <f t="shared" si="111"/>
        <v>0</v>
      </c>
      <c r="K183" s="269">
        <f t="shared" si="111"/>
        <v>0</v>
      </c>
      <c r="L183" s="269">
        <f t="shared" si="111"/>
        <v>0</v>
      </c>
      <c r="M183" s="166"/>
      <c r="N183" s="90"/>
    </row>
    <row r="184" spans="2:14" x14ac:dyDescent="0.2">
      <c r="B184" s="86"/>
      <c r="C184" s="570"/>
      <c r="D184" s="828"/>
      <c r="E184" s="829"/>
      <c r="F184" s="567"/>
      <c r="G184" s="269">
        <v>0</v>
      </c>
      <c r="H184" s="269">
        <f t="shared" si="111"/>
        <v>0</v>
      </c>
      <c r="I184" s="269">
        <f t="shared" si="111"/>
        <v>0</v>
      </c>
      <c r="J184" s="269">
        <f t="shared" si="111"/>
        <v>0</v>
      </c>
      <c r="K184" s="269">
        <f t="shared" si="111"/>
        <v>0</v>
      </c>
      <c r="L184" s="269">
        <f t="shared" si="111"/>
        <v>0</v>
      </c>
      <c r="M184" s="166"/>
      <c r="N184" s="90"/>
    </row>
    <row r="185" spans="2:14" x14ac:dyDescent="0.2">
      <c r="B185" s="86"/>
      <c r="C185" s="570"/>
      <c r="D185" s="828"/>
      <c r="E185" s="829"/>
      <c r="F185" s="189"/>
      <c r="G185" s="269">
        <v>0</v>
      </c>
      <c r="H185" s="269">
        <f t="shared" si="111"/>
        <v>0</v>
      </c>
      <c r="I185" s="269">
        <f t="shared" si="111"/>
        <v>0</v>
      </c>
      <c r="J185" s="269">
        <f t="shared" si="111"/>
        <v>0</v>
      </c>
      <c r="K185" s="269">
        <f t="shared" si="111"/>
        <v>0</v>
      </c>
      <c r="L185" s="269">
        <f t="shared" si="111"/>
        <v>0</v>
      </c>
      <c r="M185" s="166"/>
      <c r="N185" s="90"/>
    </row>
    <row r="186" spans="2:14" x14ac:dyDescent="0.2">
      <c r="B186" s="86"/>
      <c r="C186" s="570"/>
      <c r="D186" s="828"/>
      <c r="E186" s="829"/>
      <c r="F186" s="567"/>
      <c r="G186" s="269">
        <v>0</v>
      </c>
      <c r="H186" s="269">
        <f t="shared" si="111"/>
        <v>0</v>
      </c>
      <c r="I186" s="269">
        <f t="shared" si="111"/>
        <v>0</v>
      </c>
      <c r="J186" s="269">
        <f t="shared" si="111"/>
        <v>0</v>
      </c>
      <c r="K186" s="269">
        <f t="shared" si="111"/>
        <v>0</v>
      </c>
      <c r="L186" s="269">
        <f t="shared" si="111"/>
        <v>0</v>
      </c>
      <c r="M186" s="166"/>
      <c r="N186" s="90"/>
    </row>
    <row r="187" spans="2:14" s="75" customFormat="1" x14ac:dyDescent="0.2">
      <c r="B187" s="104"/>
      <c r="C187" s="233"/>
      <c r="D187" s="240"/>
      <c r="E187" s="240"/>
      <c r="F187" s="189"/>
      <c r="G187" s="594">
        <f t="shared" ref="G187" si="112">SUM(G182:G186)</f>
        <v>0</v>
      </c>
      <c r="H187" s="594">
        <f t="shared" ref="H187:I187" si="113">SUM(H182:H186)</f>
        <v>0</v>
      </c>
      <c r="I187" s="594">
        <f t="shared" si="113"/>
        <v>0</v>
      </c>
      <c r="J187" s="594">
        <f t="shared" ref="J187:K187" si="114">SUM(J182:J186)</f>
        <v>0</v>
      </c>
      <c r="K187" s="594">
        <f t="shared" si="114"/>
        <v>0</v>
      </c>
      <c r="L187" s="594">
        <f t="shared" ref="L187" si="115">SUM(L182:L186)</f>
        <v>0</v>
      </c>
      <c r="M187" s="194"/>
      <c r="N187" s="106"/>
    </row>
    <row r="188" spans="2:14" x14ac:dyDescent="0.2">
      <c r="B188" s="86"/>
      <c r="C188" s="570"/>
      <c r="D188" s="218"/>
      <c r="E188" s="218"/>
      <c r="F188" s="567"/>
      <c r="G188" s="211"/>
      <c r="H188" s="211"/>
      <c r="I188" s="211"/>
      <c r="J188" s="211"/>
      <c r="K188" s="211"/>
      <c r="L188" s="211"/>
      <c r="M188" s="166"/>
      <c r="N188" s="90"/>
    </row>
    <row r="189" spans="2:14" x14ac:dyDescent="0.2">
      <c r="B189" s="86"/>
      <c r="C189" s="216"/>
      <c r="D189" s="175" t="s">
        <v>178</v>
      </c>
      <c r="E189" s="175"/>
      <c r="F189" s="567"/>
      <c r="G189" s="593">
        <f t="shared" ref="G189:H189" si="116">G180+G187</f>
        <v>0</v>
      </c>
      <c r="H189" s="593">
        <f t="shared" si="116"/>
        <v>0</v>
      </c>
      <c r="I189" s="593">
        <f t="shared" ref="I189:J189" si="117">I180+I187</f>
        <v>0</v>
      </c>
      <c r="J189" s="593">
        <f t="shared" si="117"/>
        <v>0</v>
      </c>
      <c r="K189" s="593">
        <f t="shared" ref="K189:L189" si="118">K180+K187</f>
        <v>0</v>
      </c>
      <c r="L189" s="593">
        <f t="shared" si="118"/>
        <v>0</v>
      </c>
      <c r="M189" s="166"/>
      <c r="N189" s="90"/>
    </row>
    <row r="190" spans="2:14" x14ac:dyDescent="0.2">
      <c r="B190" s="86"/>
      <c r="C190" s="576"/>
      <c r="D190" s="617" t="s">
        <v>71</v>
      </c>
      <c r="E190" s="618"/>
      <c r="F190" s="621"/>
      <c r="G190" s="353"/>
      <c r="H190" s="353">
        <f t="shared" ref="H190" si="119">7/12*G189+5/12*H189</f>
        <v>0</v>
      </c>
      <c r="I190" s="353">
        <f t="shared" ref="I190" si="120">7/12*H189+5/12*I189</f>
        <v>0</v>
      </c>
      <c r="J190" s="353">
        <f t="shared" ref="J190:L190" si="121">7/12*I189+5/12*J189</f>
        <v>0</v>
      </c>
      <c r="K190" s="353">
        <f t="shared" si="121"/>
        <v>0</v>
      </c>
      <c r="L190" s="353">
        <f t="shared" si="121"/>
        <v>0</v>
      </c>
      <c r="M190" s="197"/>
      <c r="N190" s="90"/>
    </row>
    <row r="191" spans="2:14" x14ac:dyDescent="0.2">
      <c r="B191" s="86"/>
      <c r="C191" s="575"/>
      <c r="D191" s="95"/>
      <c r="E191" s="95"/>
      <c r="F191" s="575"/>
      <c r="G191" s="87"/>
      <c r="H191" s="87"/>
      <c r="I191" s="87"/>
      <c r="J191" s="87"/>
      <c r="K191" s="87"/>
      <c r="L191" s="87"/>
      <c r="M191" s="87"/>
      <c r="N191" s="90"/>
    </row>
    <row r="192" spans="2:14" x14ac:dyDescent="0.2">
      <c r="B192" s="86"/>
      <c r="C192" s="257"/>
      <c r="D192" s="199"/>
      <c r="E192" s="199"/>
      <c r="F192" s="157"/>
      <c r="G192" s="258"/>
      <c r="H192" s="258"/>
      <c r="I192" s="258"/>
      <c r="J192" s="258"/>
      <c r="K192" s="258"/>
      <c r="L192" s="258"/>
      <c r="M192" s="201"/>
      <c r="N192" s="90"/>
    </row>
    <row r="193" spans="2:14" s="74" customFormat="1" x14ac:dyDescent="0.2">
      <c r="B193" s="102"/>
      <c r="C193" s="181"/>
      <c r="D193" s="671" t="s">
        <v>215</v>
      </c>
      <c r="E193" s="175"/>
      <c r="F193" s="249"/>
      <c r="G193" s="584"/>
      <c r="H193" s="584"/>
      <c r="I193" s="584"/>
      <c r="J193" s="584"/>
      <c r="K193" s="584"/>
      <c r="L193" s="584"/>
      <c r="M193" s="215"/>
      <c r="N193" s="103"/>
    </row>
    <row r="194" spans="2:14" x14ac:dyDescent="0.2">
      <c r="B194" s="86"/>
      <c r="C194" s="160"/>
      <c r="D194" s="161"/>
      <c r="E194" s="161"/>
      <c r="F194" s="241"/>
      <c r="G194" s="242"/>
      <c r="H194" s="242"/>
      <c r="I194" s="242"/>
      <c r="J194" s="242"/>
      <c r="K194" s="242"/>
      <c r="L194" s="242"/>
      <c r="M194" s="166"/>
      <c r="N194" s="90"/>
    </row>
    <row r="195" spans="2:14" x14ac:dyDescent="0.2">
      <c r="B195" s="86"/>
      <c r="C195" s="160"/>
      <c r="D195" s="830"/>
      <c r="E195" s="830"/>
      <c r="F195" s="241"/>
      <c r="G195" s="269">
        <v>0</v>
      </c>
      <c r="H195" s="269">
        <f t="shared" ref="H195:L198" si="122">G195</f>
        <v>0</v>
      </c>
      <c r="I195" s="269">
        <f t="shared" si="122"/>
        <v>0</v>
      </c>
      <c r="J195" s="269">
        <f t="shared" si="122"/>
        <v>0</v>
      </c>
      <c r="K195" s="269">
        <f t="shared" si="122"/>
        <v>0</v>
      </c>
      <c r="L195" s="269">
        <f t="shared" si="122"/>
        <v>0</v>
      </c>
      <c r="M195" s="166"/>
      <c r="N195" s="90"/>
    </row>
    <row r="196" spans="2:14" x14ac:dyDescent="0.2">
      <c r="B196" s="86"/>
      <c r="C196" s="160"/>
      <c r="D196" s="830"/>
      <c r="E196" s="830"/>
      <c r="F196" s="241"/>
      <c r="G196" s="269">
        <v>0</v>
      </c>
      <c r="H196" s="269">
        <f t="shared" si="122"/>
        <v>0</v>
      </c>
      <c r="I196" s="269">
        <f t="shared" si="122"/>
        <v>0</v>
      </c>
      <c r="J196" s="269">
        <f t="shared" si="122"/>
        <v>0</v>
      </c>
      <c r="K196" s="269">
        <f t="shared" si="122"/>
        <v>0</v>
      </c>
      <c r="L196" s="269">
        <f t="shared" si="122"/>
        <v>0</v>
      </c>
      <c r="M196" s="166"/>
      <c r="N196" s="90"/>
    </row>
    <row r="197" spans="2:14" x14ac:dyDescent="0.2">
      <c r="B197" s="86"/>
      <c r="C197" s="160"/>
      <c r="D197" s="830"/>
      <c r="E197" s="830"/>
      <c r="F197" s="241"/>
      <c r="G197" s="269">
        <v>0</v>
      </c>
      <c r="H197" s="269">
        <f t="shared" si="122"/>
        <v>0</v>
      </c>
      <c r="I197" s="269">
        <f t="shared" si="122"/>
        <v>0</v>
      </c>
      <c r="J197" s="269">
        <f t="shared" si="122"/>
        <v>0</v>
      </c>
      <c r="K197" s="269">
        <f t="shared" si="122"/>
        <v>0</v>
      </c>
      <c r="L197" s="269">
        <f t="shared" si="122"/>
        <v>0</v>
      </c>
      <c r="M197" s="166"/>
      <c r="N197" s="90"/>
    </row>
    <row r="198" spans="2:14" x14ac:dyDescent="0.2">
      <c r="B198" s="86"/>
      <c r="C198" s="160"/>
      <c r="D198" s="830"/>
      <c r="E198" s="830"/>
      <c r="F198" s="241"/>
      <c r="G198" s="269">
        <v>0</v>
      </c>
      <c r="H198" s="269">
        <f t="shared" si="122"/>
        <v>0</v>
      </c>
      <c r="I198" s="269">
        <f t="shared" si="122"/>
        <v>0</v>
      </c>
      <c r="J198" s="269">
        <f t="shared" si="122"/>
        <v>0</v>
      </c>
      <c r="K198" s="269">
        <f t="shared" si="122"/>
        <v>0</v>
      </c>
      <c r="L198" s="269">
        <f t="shared" si="122"/>
        <v>0</v>
      </c>
      <c r="M198" s="166"/>
      <c r="N198" s="90"/>
    </row>
    <row r="199" spans="2:14" x14ac:dyDescent="0.2">
      <c r="B199" s="86"/>
      <c r="C199" s="160"/>
      <c r="D199" s="161"/>
      <c r="E199" s="161"/>
      <c r="F199" s="241"/>
      <c r="G199" s="242"/>
      <c r="H199" s="242"/>
      <c r="I199" s="242"/>
      <c r="J199" s="242"/>
      <c r="K199" s="242"/>
      <c r="L199" s="242"/>
      <c r="M199" s="166"/>
      <c r="N199" s="90"/>
    </row>
    <row r="200" spans="2:14" s="74" customFormat="1" x14ac:dyDescent="0.2">
      <c r="B200" s="102"/>
      <c r="C200" s="181"/>
      <c r="D200" s="254" t="s">
        <v>171</v>
      </c>
      <c r="E200" s="254"/>
      <c r="F200" s="249"/>
      <c r="G200" s="595">
        <f t="shared" ref="G200" si="123">SUM(G195:G198)</f>
        <v>0</v>
      </c>
      <c r="H200" s="595">
        <f t="shared" ref="H200:I200" si="124">SUM(H195:H198)</f>
        <v>0</v>
      </c>
      <c r="I200" s="595">
        <f t="shared" si="124"/>
        <v>0</v>
      </c>
      <c r="J200" s="595">
        <f t="shared" ref="J200:K200" si="125">SUM(J195:J198)</f>
        <v>0</v>
      </c>
      <c r="K200" s="595">
        <f t="shared" si="125"/>
        <v>0</v>
      </c>
      <c r="L200" s="595">
        <f t="shared" ref="L200" si="126">SUM(L195:L198)</f>
        <v>0</v>
      </c>
      <c r="M200" s="215"/>
      <c r="N200" s="103"/>
    </row>
    <row r="201" spans="2:14" x14ac:dyDescent="0.2">
      <c r="B201" s="86"/>
      <c r="C201" s="255"/>
      <c r="D201" s="196"/>
      <c r="E201" s="196"/>
      <c r="F201" s="235"/>
      <c r="G201" s="256"/>
      <c r="H201" s="256"/>
      <c r="I201" s="256"/>
      <c r="J201" s="256"/>
      <c r="K201" s="256"/>
      <c r="L201" s="256"/>
      <c r="M201" s="197"/>
      <c r="N201" s="90"/>
    </row>
    <row r="202" spans="2:14" x14ac:dyDescent="0.2">
      <c r="B202" s="86"/>
      <c r="C202" s="105"/>
      <c r="D202" s="95"/>
      <c r="E202" s="95"/>
      <c r="F202" s="87"/>
      <c r="G202" s="127"/>
      <c r="H202" s="127"/>
      <c r="I202" s="127"/>
      <c r="J202" s="127"/>
      <c r="K202" s="127"/>
      <c r="L202" s="127"/>
      <c r="M202" s="87"/>
      <c r="N202" s="90"/>
    </row>
    <row r="203" spans="2:14" x14ac:dyDescent="0.2">
      <c r="B203" s="86"/>
      <c r="C203" s="257"/>
      <c r="D203" s="199"/>
      <c r="E203" s="199"/>
      <c r="F203" s="157"/>
      <c r="G203" s="258"/>
      <c r="H203" s="310"/>
      <c r="I203" s="310"/>
      <c r="J203" s="310"/>
      <c r="K203" s="310"/>
      <c r="L203" s="310"/>
      <c r="M203" s="201"/>
      <c r="N203" s="90"/>
    </row>
    <row r="204" spans="2:14" s="74" customFormat="1" x14ac:dyDescent="0.2">
      <c r="B204" s="102"/>
      <c r="C204" s="181"/>
      <c r="D204" s="671" t="s">
        <v>216</v>
      </c>
      <c r="E204" s="175"/>
      <c r="F204" s="249"/>
      <c r="G204" s="584"/>
      <c r="H204" s="585"/>
      <c r="I204" s="585"/>
      <c r="J204" s="585"/>
      <c r="K204" s="585"/>
      <c r="L204" s="585"/>
      <c r="M204" s="215"/>
      <c r="N204" s="103"/>
    </row>
    <row r="205" spans="2:14" x14ac:dyDescent="0.2">
      <c r="B205" s="86"/>
      <c r="C205" s="160"/>
      <c r="D205" s="161"/>
      <c r="E205" s="161"/>
      <c r="F205" s="241"/>
      <c r="G205" s="242"/>
      <c r="H205" s="299"/>
      <c r="I205" s="299"/>
      <c r="J205" s="299"/>
      <c r="K205" s="299"/>
      <c r="L205" s="299"/>
      <c r="M205" s="166"/>
      <c r="N205" s="90"/>
    </row>
    <row r="206" spans="2:14" x14ac:dyDescent="0.2">
      <c r="B206" s="86"/>
      <c r="C206" s="160"/>
      <c r="D206" s="828"/>
      <c r="E206" s="829"/>
      <c r="F206" s="241"/>
      <c r="G206" s="269">
        <v>0</v>
      </c>
      <c r="H206" s="269">
        <f t="shared" ref="H206:L215" si="127">G206</f>
        <v>0</v>
      </c>
      <c r="I206" s="269">
        <f t="shared" si="127"/>
        <v>0</v>
      </c>
      <c r="J206" s="269">
        <f t="shared" si="127"/>
        <v>0</v>
      </c>
      <c r="K206" s="269">
        <f t="shared" si="127"/>
        <v>0</v>
      </c>
      <c r="L206" s="269">
        <f t="shared" si="127"/>
        <v>0</v>
      </c>
      <c r="M206" s="166"/>
      <c r="N206" s="90"/>
    </row>
    <row r="207" spans="2:14" x14ac:dyDescent="0.2">
      <c r="B207" s="86"/>
      <c r="C207" s="160"/>
      <c r="D207" s="828"/>
      <c r="E207" s="829"/>
      <c r="F207" s="241"/>
      <c r="G207" s="269">
        <v>0</v>
      </c>
      <c r="H207" s="269">
        <f t="shared" si="127"/>
        <v>0</v>
      </c>
      <c r="I207" s="269">
        <f t="shared" si="127"/>
        <v>0</v>
      </c>
      <c r="J207" s="269">
        <f t="shared" si="127"/>
        <v>0</v>
      </c>
      <c r="K207" s="269">
        <f t="shared" si="127"/>
        <v>0</v>
      </c>
      <c r="L207" s="269">
        <f t="shared" si="127"/>
        <v>0</v>
      </c>
      <c r="M207" s="166"/>
      <c r="N207" s="90"/>
    </row>
    <row r="208" spans="2:14" x14ac:dyDescent="0.2">
      <c r="B208" s="86"/>
      <c r="C208" s="160"/>
      <c r="D208" s="828"/>
      <c r="E208" s="829"/>
      <c r="F208" s="241"/>
      <c r="G208" s="269">
        <v>0</v>
      </c>
      <c r="H208" s="269">
        <f t="shared" si="127"/>
        <v>0</v>
      </c>
      <c r="I208" s="269">
        <f t="shared" si="127"/>
        <v>0</v>
      </c>
      <c r="J208" s="269">
        <f t="shared" si="127"/>
        <v>0</v>
      </c>
      <c r="K208" s="269">
        <f t="shared" si="127"/>
        <v>0</v>
      </c>
      <c r="L208" s="269">
        <f t="shared" si="127"/>
        <v>0</v>
      </c>
      <c r="M208" s="166"/>
      <c r="N208" s="90"/>
    </row>
    <row r="209" spans="2:14" x14ac:dyDescent="0.2">
      <c r="B209" s="86"/>
      <c r="C209" s="160"/>
      <c r="D209" s="828"/>
      <c r="E209" s="829"/>
      <c r="F209" s="241"/>
      <c r="G209" s="269">
        <v>0</v>
      </c>
      <c r="H209" s="269">
        <f t="shared" si="127"/>
        <v>0</v>
      </c>
      <c r="I209" s="269">
        <f t="shared" si="127"/>
        <v>0</v>
      </c>
      <c r="J209" s="269">
        <f t="shared" si="127"/>
        <v>0</v>
      </c>
      <c r="K209" s="269">
        <f t="shared" si="127"/>
        <v>0</v>
      </c>
      <c r="L209" s="269">
        <f t="shared" si="127"/>
        <v>0</v>
      </c>
      <c r="M209" s="166"/>
      <c r="N209" s="90"/>
    </row>
    <row r="210" spans="2:14" x14ac:dyDescent="0.2">
      <c r="B210" s="86"/>
      <c r="C210" s="160"/>
      <c r="D210" s="828"/>
      <c r="E210" s="829"/>
      <c r="F210" s="241"/>
      <c r="G210" s="269">
        <v>0</v>
      </c>
      <c r="H210" s="269">
        <f t="shared" si="127"/>
        <v>0</v>
      </c>
      <c r="I210" s="269">
        <f t="shared" si="127"/>
        <v>0</v>
      </c>
      <c r="J210" s="269">
        <f t="shared" si="127"/>
        <v>0</v>
      </c>
      <c r="K210" s="269">
        <f t="shared" si="127"/>
        <v>0</v>
      </c>
      <c r="L210" s="269">
        <f t="shared" si="127"/>
        <v>0</v>
      </c>
      <c r="M210" s="166"/>
      <c r="N210" s="90"/>
    </row>
    <row r="211" spans="2:14" x14ac:dyDescent="0.2">
      <c r="B211" s="86"/>
      <c r="C211" s="160"/>
      <c r="D211" s="828"/>
      <c r="E211" s="829"/>
      <c r="F211" s="241"/>
      <c r="G211" s="269">
        <v>0</v>
      </c>
      <c r="H211" s="269">
        <f t="shared" si="127"/>
        <v>0</v>
      </c>
      <c r="I211" s="269">
        <f t="shared" si="127"/>
        <v>0</v>
      </c>
      <c r="J211" s="269">
        <f t="shared" si="127"/>
        <v>0</v>
      </c>
      <c r="K211" s="269">
        <f t="shared" si="127"/>
        <v>0</v>
      </c>
      <c r="L211" s="269">
        <f t="shared" si="127"/>
        <v>0</v>
      </c>
      <c r="M211" s="166"/>
      <c r="N211" s="90"/>
    </row>
    <row r="212" spans="2:14" x14ac:dyDescent="0.2">
      <c r="B212" s="86"/>
      <c r="C212" s="160"/>
      <c r="D212" s="828"/>
      <c r="E212" s="829"/>
      <c r="F212" s="241"/>
      <c r="G212" s="269">
        <v>0</v>
      </c>
      <c r="H212" s="269">
        <f t="shared" si="127"/>
        <v>0</v>
      </c>
      <c r="I212" s="269">
        <f t="shared" si="127"/>
        <v>0</v>
      </c>
      <c r="J212" s="269">
        <f t="shared" si="127"/>
        <v>0</v>
      </c>
      <c r="K212" s="269">
        <f t="shared" si="127"/>
        <v>0</v>
      </c>
      <c r="L212" s="269">
        <f t="shared" si="127"/>
        <v>0</v>
      </c>
      <c r="M212" s="166"/>
      <c r="N212" s="90"/>
    </row>
    <row r="213" spans="2:14" x14ac:dyDescent="0.2">
      <c r="B213" s="86"/>
      <c r="C213" s="160"/>
      <c r="D213" s="828"/>
      <c r="E213" s="829"/>
      <c r="F213" s="241"/>
      <c r="G213" s="269">
        <v>0</v>
      </c>
      <c r="H213" s="269">
        <f t="shared" si="127"/>
        <v>0</v>
      </c>
      <c r="I213" s="269">
        <f t="shared" si="127"/>
        <v>0</v>
      </c>
      <c r="J213" s="269">
        <f t="shared" si="127"/>
        <v>0</v>
      </c>
      <c r="K213" s="269">
        <f t="shared" si="127"/>
        <v>0</v>
      </c>
      <c r="L213" s="269">
        <f t="shared" si="127"/>
        <v>0</v>
      </c>
      <c r="M213" s="166"/>
      <c r="N213" s="90"/>
    </row>
    <row r="214" spans="2:14" x14ac:dyDescent="0.2">
      <c r="B214" s="86"/>
      <c r="C214" s="160"/>
      <c r="D214" s="828"/>
      <c r="E214" s="829"/>
      <c r="F214" s="241"/>
      <c r="G214" s="269">
        <v>0</v>
      </c>
      <c r="H214" s="269">
        <f t="shared" si="127"/>
        <v>0</v>
      </c>
      <c r="I214" s="269">
        <f t="shared" si="127"/>
        <v>0</v>
      </c>
      <c r="J214" s="269">
        <f t="shared" si="127"/>
        <v>0</v>
      </c>
      <c r="K214" s="269">
        <f t="shared" si="127"/>
        <v>0</v>
      </c>
      <c r="L214" s="269">
        <f t="shared" si="127"/>
        <v>0</v>
      </c>
      <c r="M214" s="166"/>
      <c r="N214" s="90"/>
    </row>
    <row r="215" spans="2:14" x14ac:dyDescent="0.2">
      <c r="B215" s="86"/>
      <c r="C215" s="160"/>
      <c r="D215" s="828"/>
      <c r="E215" s="829"/>
      <c r="F215" s="241"/>
      <c r="G215" s="269">
        <v>0</v>
      </c>
      <c r="H215" s="269">
        <f t="shared" si="127"/>
        <v>0</v>
      </c>
      <c r="I215" s="269">
        <f t="shared" si="127"/>
        <v>0</v>
      </c>
      <c r="J215" s="269">
        <f t="shared" si="127"/>
        <v>0</v>
      </c>
      <c r="K215" s="269">
        <f t="shared" si="127"/>
        <v>0</v>
      </c>
      <c r="L215" s="269">
        <f t="shared" si="127"/>
        <v>0</v>
      </c>
      <c r="M215" s="166"/>
      <c r="N215" s="90"/>
    </row>
    <row r="216" spans="2:14" x14ac:dyDescent="0.2">
      <c r="B216" s="86"/>
      <c r="C216" s="160"/>
      <c r="D216" s="241"/>
      <c r="E216" s="241"/>
      <c r="F216" s="241"/>
      <c r="G216" s="242"/>
      <c r="H216" s="242"/>
      <c r="I216" s="242"/>
      <c r="J216" s="242"/>
      <c r="K216" s="242"/>
      <c r="L216" s="242"/>
      <c r="M216" s="166"/>
      <c r="N216" s="90"/>
    </row>
    <row r="217" spans="2:14" s="74" customFormat="1" x14ac:dyDescent="0.2">
      <c r="B217" s="102"/>
      <c r="C217" s="181"/>
      <c r="D217" s="254" t="s">
        <v>171</v>
      </c>
      <c r="E217" s="254"/>
      <c r="F217" s="249"/>
      <c r="G217" s="595">
        <f t="shared" ref="G217:H217" si="128">SUM(G206:G215)</f>
        <v>0</v>
      </c>
      <c r="H217" s="595">
        <f t="shared" si="128"/>
        <v>0</v>
      </c>
      <c r="I217" s="595">
        <f t="shared" ref="I217:J217" si="129">SUM(I206:I215)</f>
        <v>0</v>
      </c>
      <c r="J217" s="595">
        <f t="shared" si="129"/>
        <v>0</v>
      </c>
      <c r="K217" s="595">
        <f t="shared" ref="K217:L217" si="130">SUM(K206:K215)</f>
        <v>0</v>
      </c>
      <c r="L217" s="595">
        <f t="shared" si="130"/>
        <v>0</v>
      </c>
      <c r="M217" s="215"/>
      <c r="N217" s="103"/>
    </row>
    <row r="218" spans="2:14" x14ac:dyDescent="0.2">
      <c r="B218" s="86"/>
      <c r="C218" s="255"/>
      <c r="D218" s="196"/>
      <c r="E218" s="196"/>
      <c r="F218" s="235"/>
      <c r="G218" s="256"/>
      <c r="H218" s="309"/>
      <c r="I218" s="309"/>
      <c r="J218" s="309"/>
      <c r="K218" s="309"/>
      <c r="L218" s="309"/>
      <c r="M218" s="197"/>
      <c r="N218" s="90"/>
    </row>
    <row r="219" spans="2:14" x14ac:dyDescent="0.2">
      <c r="B219" s="86"/>
      <c r="C219" s="105"/>
      <c r="D219" s="95"/>
      <c r="E219" s="95"/>
      <c r="F219" s="87"/>
      <c r="G219" s="127"/>
      <c r="H219" s="127"/>
      <c r="I219" s="127"/>
      <c r="J219" s="127"/>
      <c r="K219" s="127"/>
      <c r="L219" s="127"/>
      <c r="M219" s="87"/>
      <c r="N219" s="90"/>
    </row>
    <row r="220" spans="2:14" x14ac:dyDescent="0.2">
      <c r="B220" s="86"/>
      <c r="C220" s="257"/>
      <c r="D220" s="199"/>
      <c r="E220" s="199"/>
      <c r="F220" s="157"/>
      <c r="G220" s="258"/>
      <c r="H220" s="310"/>
      <c r="I220" s="310"/>
      <c r="J220" s="310"/>
      <c r="K220" s="310"/>
      <c r="L220" s="310"/>
      <c r="M220" s="201"/>
      <c r="N220" s="90"/>
    </row>
    <row r="221" spans="2:14" s="74" customFormat="1" x14ac:dyDescent="0.2">
      <c r="B221" s="102"/>
      <c r="C221" s="181"/>
      <c r="D221" s="671" t="s">
        <v>217</v>
      </c>
      <c r="E221" s="175"/>
      <c r="F221" s="249"/>
      <c r="G221" s="584"/>
      <c r="H221" s="585"/>
      <c r="I221" s="585"/>
      <c r="J221" s="585"/>
      <c r="K221" s="585"/>
      <c r="L221" s="585"/>
      <c r="M221" s="215"/>
      <c r="N221" s="103"/>
    </row>
    <row r="222" spans="2:14" x14ac:dyDescent="0.2">
      <c r="B222" s="86"/>
      <c r="C222" s="160"/>
      <c r="D222" s="161"/>
      <c r="E222" s="161"/>
      <c r="F222" s="241"/>
      <c r="G222" s="242"/>
      <c r="H222" s="299"/>
      <c r="I222" s="299"/>
      <c r="J222" s="299"/>
      <c r="K222" s="299"/>
      <c r="L222" s="299"/>
      <c r="M222" s="166"/>
      <c r="N222" s="90"/>
    </row>
    <row r="223" spans="2:14" x14ac:dyDescent="0.2">
      <c r="B223" s="86"/>
      <c r="C223" s="160"/>
      <c r="D223" s="253" t="s">
        <v>195</v>
      </c>
      <c r="E223" s="253"/>
      <c r="F223" s="241"/>
      <c r="G223" s="269">
        <v>0</v>
      </c>
      <c r="H223" s="269">
        <f t="shared" ref="H223:L228" si="131">G223</f>
        <v>0</v>
      </c>
      <c r="I223" s="269">
        <f t="shared" si="131"/>
        <v>0</v>
      </c>
      <c r="J223" s="269">
        <f t="shared" si="131"/>
        <v>0</v>
      </c>
      <c r="K223" s="269">
        <f t="shared" si="131"/>
        <v>0</v>
      </c>
      <c r="L223" s="269">
        <f t="shared" si="131"/>
        <v>0</v>
      </c>
      <c r="M223" s="166"/>
      <c r="N223" s="90"/>
    </row>
    <row r="224" spans="2:14" x14ac:dyDescent="0.2">
      <c r="B224" s="86"/>
      <c r="C224" s="160"/>
      <c r="D224" s="253" t="s">
        <v>196</v>
      </c>
      <c r="E224" s="253"/>
      <c r="F224" s="241"/>
      <c r="G224" s="269">
        <v>0</v>
      </c>
      <c r="H224" s="269">
        <f t="shared" si="131"/>
        <v>0</v>
      </c>
      <c r="I224" s="269">
        <f t="shared" si="131"/>
        <v>0</v>
      </c>
      <c r="J224" s="269">
        <f t="shared" si="131"/>
        <v>0</v>
      </c>
      <c r="K224" s="269">
        <f t="shared" si="131"/>
        <v>0</v>
      </c>
      <c r="L224" s="269">
        <f t="shared" si="131"/>
        <v>0</v>
      </c>
      <c r="M224" s="166"/>
      <c r="N224" s="90"/>
    </row>
    <row r="225" spans="2:14" x14ac:dyDescent="0.2">
      <c r="B225" s="86"/>
      <c r="C225" s="160"/>
      <c r="D225" s="253" t="s">
        <v>197</v>
      </c>
      <c r="E225" s="253"/>
      <c r="F225" s="241"/>
      <c r="G225" s="269">
        <v>0</v>
      </c>
      <c r="H225" s="269">
        <f t="shared" si="131"/>
        <v>0</v>
      </c>
      <c r="I225" s="269">
        <f t="shared" si="131"/>
        <v>0</v>
      </c>
      <c r="J225" s="269">
        <f t="shared" si="131"/>
        <v>0</v>
      </c>
      <c r="K225" s="269">
        <f t="shared" si="131"/>
        <v>0</v>
      </c>
      <c r="L225" s="269">
        <f t="shared" si="131"/>
        <v>0</v>
      </c>
      <c r="M225" s="166"/>
      <c r="N225" s="90"/>
    </row>
    <row r="226" spans="2:14" x14ac:dyDescent="0.2">
      <c r="B226" s="86"/>
      <c r="C226" s="160"/>
      <c r="D226" s="253" t="s">
        <v>198</v>
      </c>
      <c r="E226" s="253"/>
      <c r="F226" s="241"/>
      <c r="G226" s="269">
        <v>0</v>
      </c>
      <c r="H226" s="269">
        <f t="shared" si="131"/>
        <v>0</v>
      </c>
      <c r="I226" s="269">
        <f t="shared" si="131"/>
        <v>0</v>
      </c>
      <c r="J226" s="269">
        <f t="shared" si="131"/>
        <v>0</v>
      </c>
      <c r="K226" s="269">
        <f t="shared" si="131"/>
        <v>0</v>
      </c>
      <c r="L226" s="269">
        <f t="shared" si="131"/>
        <v>0</v>
      </c>
      <c r="M226" s="166"/>
      <c r="N226" s="90"/>
    </row>
    <row r="227" spans="2:14" x14ac:dyDescent="0.2">
      <c r="B227" s="86"/>
      <c r="C227" s="160"/>
      <c r="D227" s="253" t="s">
        <v>199</v>
      </c>
      <c r="E227" s="253"/>
      <c r="F227" s="241"/>
      <c r="G227" s="269">
        <v>0</v>
      </c>
      <c r="H227" s="269">
        <f t="shared" si="131"/>
        <v>0</v>
      </c>
      <c r="I227" s="269">
        <f t="shared" si="131"/>
        <v>0</v>
      </c>
      <c r="J227" s="269">
        <f t="shared" si="131"/>
        <v>0</v>
      </c>
      <c r="K227" s="269">
        <f t="shared" si="131"/>
        <v>0</v>
      </c>
      <c r="L227" s="269">
        <f t="shared" si="131"/>
        <v>0</v>
      </c>
      <c r="M227" s="166"/>
      <c r="N227" s="90"/>
    </row>
    <row r="228" spans="2:14" x14ac:dyDescent="0.2">
      <c r="B228" s="86"/>
      <c r="C228" s="160"/>
      <c r="D228" s="253" t="s">
        <v>200</v>
      </c>
      <c r="E228" s="253"/>
      <c r="F228" s="241"/>
      <c r="G228" s="269">
        <v>0</v>
      </c>
      <c r="H228" s="269">
        <f t="shared" si="131"/>
        <v>0</v>
      </c>
      <c r="I228" s="269">
        <f t="shared" si="131"/>
        <v>0</v>
      </c>
      <c r="J228" s="269">
        <f t="shared" si="131"/>
        <v>0</v>
      </c>
      <c r="K228" s="269">
        <f t="shared" si="131"/>
        <v>0</v>
      </c>
      <c r="L228" s="269">
        <f t="shared" si="131"/>
        <v>0</v>
      </c>
      <c r="M228" s="166"/>
      <c r="N228" s="90"/>
    </row>
    <row r="229" spans="2:14" x14ac:dyDescent="0.2">
      <c r="B229" s="86"/>
      <c r="C229" s="160"/>
      <c r="D229" s="161"/>
      <c r="E229" s="161"/>
      <c r="F229" s="241"/>
      <c r="G229" s="242"/>
      <c r="H229" s="242"/>
      <c r="I229" s="242"/>
      <c r="J229" s="242"/>
      <c r="K229" s="242"/>
      <c r="L229" s="242"/>
      <c r="M229" s="166"/>
      <c r="N229" s="90"/>
    </row>
    <row r="230" spans="2:14" s="74" customFormat="1" x14ac:dyDescent="0.2">
      <c r="B230" s="102"/>
      <c r="C230" s="181"/>
      <c r="D230" s="254" t="s">
        <v>171</v>
      </c>
      <c r="E230" s="254"/>
      <c r="F230" s="249"/>
      <c r="G230" s="595">
        <f t="shared" ref="G230:H230" si="132">SUM(G223:G228)</f>
        <v>0</v>
      </c>
      <c r="H230" s="595">
        <f t="shared" si="132"/>
        <v>0</v>
      </c>
      <c r="I230" s="595">
        <f t="shared" ref="I230:J230" si="133">SUM(I223:I228)</f>
        <v>0</v>
      </c>
      <c r="J230" s="595">
        <f t="shared" si="133"/>
        <v>0</v>
      </c>
      <c r="K230" s="595">
        <f t="shared" ref="K230:L230" si="134">SUM(K223:K228)</f>
        <v>0</v>
      </c>
      <c r="L230" s="595">
        <f t="shared" si="134"/>
        <v>0</v>
      </c>
      <c r="M230" s="215"/>
      <c r="N230" s="103"/>
    </row>
    <row r="231" spans="2:14" x14ac:dyDescent="0.2">
      <c r="B231" s="86"/>
      <c r="C231" s="255"/>
      <c r="D231" s="196"/>
      <c r="E231" s="196"/>
      <c r="F231" s="235"/>
      <c r="G231" s="256"/>
      <c r="H231" s="256"/>
      <c r="I231" s="256"/>
      <c r="J231" s="256"/>
      <c r="K231" s="256"/>
      <c r="L231" s="256"/>
      <c r="M231" s="197"/>
      <c r="N231" s="90"/>
    </row>
    <row r="232" spans="2:14" x14ac:dyDescent="0.2">
      <c r="B232" s="86"/>
      <c r="C232" s="105"/>
      <c r="D232" s="95"/>
      <c r="E232" s="95"/>
      <c r="F232" s="87"/>
      <c r="G232" s="127"/>
      <c r="H232" s="127"/>
      <c r="I232" s="127"/>
      <c r="J232" s="127"/>
      <c r="K232" s="127"/>
      <c r="L232" s="127"/>
      <c r="M232" s="87"/>
      <c r="N232" s="90"/>
    </row>
    <row r="233" spans="2:14" x14ac:dyDescent="0.2">
      <c r="B233" s="86"/>
      <c r="C233" s="257"/>
      <c r="D233" s="199"/>
      <c r="E233" s="199"/>
      <c r="F233" s="157"/>
      <c r="G233" s="258"/>
      <c r="H233" s="258"/>
      <c r="I233" s="258"/>
      <c r="J233" s="258"/>
      <c r="K233" s="258"/>
      <c r="L233" s="258"/>
      <c r="M233" s="201"/>
      <c r="N233" s="90"/>
    </row>
    <row r="234" spans="2:14" x14ac:dyDescent="0.2">
      <c r="B234" s="86"/>
      <c r="C234" s="183"/>
      <c r="D234" s="671" t="s">
        <v>172</v>
      </c>
      <c r="E234" s="175"/>
      <c r="F234" s="162"/>
      <c r="G234" s="593">
        <f t="shared" ref="G234:H234" si="135">G200+G217+G230</f>
        <v>0</v>
      </c>
      <c r="H234" s="593">
        <f t="shared" si="135"/>
        <v>0</v>
      </c>
      <c r="I234" s="593">
        <f t="shared" ref="I234:J234" si="136">I200+I217+I230</f>
        <v>0</v>
      </c>
      <c r="J234" s="593">
        <f t="shared" si="136"/>
        <v>0</v>
      </c>
      <c r="K234" s="593">
        <f t="shared" ref="K234:L234" si="137">K200+K217+K230</f>
        <v>0</v>
      </c>
      <c r="L234" s="593">
        <f t="shared" si="137"/>
        <v>0</v>
      </c>
      <c r="M234" s="166"/>
      <c r="N234" s="90"/>
    </row>
    <row r="235" spans="2:14" x14ac:dyDescent="0.2">
      <c r="B235" s="86"/>
      <c r="C235" s="255"/>
      <c r="D235" s="196"/>
      <c r="E235" s="196"/>
      <c r="F235" s="235"/>
      <c r="G235" s="256"/>
      <c r="H235" s="256"/>
      <c r="I235" s="256"/>
      <c r="J235" s="256"/>
      <c r="K235" s="256"/>
      <c r="L235" s="256"/>
      <c r="M235" s="197"/>
      <c r="N235" s="90"/>
    </row>
    <row r="236" spans="2:14" x14ac:dyDescent="0.2">
      <c r="B236" s="86"/>
      <c r="C236" s="105"/>
      <c r="D236" s="95"/>
      <c r="E236" s="95"/>
      <c r="F236" s="87"/>
      <c r="G236" s="127"/>
      <c r="H236" s="127"/>
      <c r="I236" s="127"/>
      <c r="J236" s="127"/>
      <c r="K236" s="127"/>
      <c r="L236" s="127"/>
      <c r="M236" s="87"/>
      <c r="N236" s="90"/>
    </row>
    <row r="237" spans="2:14" x14ac:dyDescent="0.2">
      <c r="B237" s="111"/>
      <c r="C237" s="112"/>
      <c r="D237" s="123"/>
      <c r="E237" s="123"/>
      <c r="F237" s="112"/>
      <c r="G237" s="112"/>
      <c r="H237" s="112"/>
      <c r="I237" s="112"/>
      <c r="J237" s="112"/>
      <c r="K237" s="112"/>
      <c r="L237" s="112"/>
      <c r="M237" s="565"/>
      <c r="N237" s="114"/>
    </row>
    <row r="238" spans="2:14" x14ac:dyDescent="0.2">
      <c r="B238" s="81"/>
      <c r="C238" s="133"/>
      <c r="D238" s="130"/>
      <c r="E238" s="130"/>
      <c r="F238" s="82"/>
      <c r="G238" s="134"/>
      <c r="H238" s="134"/>
      <c r="I238" s="134"/>
      <c r="J238" s="134"/>
      <c r="K238" s="134"/>
      <c r="L238" s="134"/>
      <c r="M238" s="82"/>
      <c r="N238" s="85"/>
    </row>
    <row r="239" spans="2:14" x14ac:dyDescent="0.2">
      <c r="B239" s="86"/>
      <c r="C239" s="105"/>
      <c r="D239" s="95"/>
      <c r="E239" s="95"/>
      <c r="F239" s="87"/>
      <c r="G239" s="127"/>
      <c r="H239" s="127"/>
      <c r="I239" s="127"/>
      <c r="J239" s="127"/>
      <c r="K239" s="127"/>
      <c r="L239" s="127"/>
      <c r="M239" s="87"/>
      <c r="N239" s="90"/>
    </row>
    <row r="240" spans="2:14" s="558" customFormat="1" ht="18.75" x14ac:dyDescent="0.3">
      <c r="B240" s="555"/>
      <c r="C240" s="145" t="s">
        <v>143</v>
      </c>
      <c r="D240" s="117"/>
      <c r="E240" s="117"/>
      <c r="F240" s="116"/>
      <c r="G240" s="521"/>
      <c r="H240" s="521"/>
      <c r="I240" s="521"/>
      <c r="J240" s="521"/>
      <c r="K240" s="521"/>
      <c r="L240" s="521"/>
      <c r="M240" s="116"/>
      <c r="N240" s="557"/>
    </row>
    <row r="241" spans="2:14" ht="15.75" x14ac:dyDescent="0.25">
      <c r="B241" s="86"/>
      <c r="C241" s="675" t="e">
        <f>IF(#REF!="","",#REF!)</f>
        <v>#REF!</v>
      </c>
      <c r="D241" s="95"/>
      <c r="E241" s="95"/>
      <c r="F241" s="87"/>
      <c r="G241" s="127"/>
      <c r="H241" s="127"/>
      <c r="I241" s="127"/>
      <c r="J241" s="127"/>
      <c r="K241" s="127"/>
      <c r="L241" s="127"/>
      <c r="M241" s="87"/>
      <c r="N241" s="90"/>
    </row>
    <row r="242" spans="2:14" x14ac:dyDescent="0.2">
      <c r="B242" s="86"/>
      <c r="C242" s="105"/>
      <c r="D242" s="95"/>
      <c r="E242" s="95"/>
      <c r="F242" s="87"/>
      <c r="G242" s="127"/>
      <c r="H242" s="127"/>
      <c r="I242" s="127"/>
      <c r="J242" s="127"/>
      <c r="K242" s="127"/>
      <c r="L242" s="127"/>
      <c r="M242" s="87"/>
      <c r="N242" s="90"/>
    </row>
    <row r="243" spans="2:14" x14ac:dyDescent="0.2">
      <c r="B243" s="86"/>
      <c r="C243" s="105"/>
      <c r="D243" s="101"/>
      <c r="E243" s="101"/>
      <c r="F243" s="88"/>
      <c r="G243" s="664">
        <f t="shared" ref="G243:K243" si="138">G9</f>
        <v>2014</v>
      </c>
      <c r="H243" s="664">
        <f t="shared" si="138"/>
        <v>2015</v>
      </c>
      <c r="I243" s="664">
        <f t="shared" si="138"/>
        <v>2016</v>
      </c>
      <c r="J243" s="664">
        <f t="shared" si="138"/>
        <v>2017</v>
      </c>
      <c r="K243" s="664">
        <f t="shared" si="138"/>
        <v>2018</v>
      </c>
      <c r="L243" s="664">
        <f t="shared" ref="L243" si="139">L9</f>
        <v>2019</v>
      </c>
      <c r="M243" s="622"/>
      <c r="N243" s="625"/>
    </row>
    <row r="244" spans="2:14" x14ac:dyDescent="0.2">
      <c r="B244" s="86"/>
      <c r="C244" s="105"/>
      <c r="D244" s="95"/>
      <c r="E244" s="95"/>
      <c r="F244" s="87"/>
      <c r="G244" s="127"/>
      <c r="H244" s="127"/>
      <c r="I244" s="127"/>
      <c r="J244" s="127"/>
      <c r="K244" s="127"/>
      <c r="L244" s="127"/>
      <c r="M244" s="87"/>
      <c r="N244" s="90"/>
    </row>
    <row r="245" spans="2:14" x14ac:dyDescent="0.2">
      <c r="B245" s="86"/>
      <c r="C245" s="257"/>
      <c r="D245" s="199"/>
      <c r="E245" s="199"/>
      <c r="F245" s="157"/>
      <c r="G245" s="258"/>
      <c r="H245" s="310"/>
      <c r="I245" s="310"/>
      <c r="J245" s="310"/>
      <c r="K245" s="310"/>
      <c r="L245" s="310"/>
      <c r="M245" s="201"/>
      <c r="N245" s="90"/>
    </row>
    <row r="246" spans="2:14" x14ac:dyDescent="0.2">
      <c r="B246" s="86"/>
      <c r="C246" s="183"/>
      <c r="D246" s="671" t="s">
        <v>228</v>
      </c>
      <c r="E246" s="161"/>
      <c r="F246" s="162"/>
      <c r="G246" s="241"/>
      <c r="H246" s="311"/>
      <c r="I246" s="311"/>
      <c r="J246" s="311"/>
      <c r="K246" s="311"/>
      <c r="L246" s="311"/>
      <c r="M246" s="166"/>
      <c r="N246" s="90"/>
    </row>
    <row r="247" spans="2:14" x14ac:dyDescent="0.2">
      <c r="B247" s="86"/>
      <c r="C247" s="183"/>
      <c r="D247" s="161"/>
      <c r="E247" s="161"/>
      <c r="F247" s="162"/>
      <c r="G247" s="241"/>
      <c r="H247" s="311"/>
      <c r="I247" s="311"/>
      <c r="J247" s="311"/>
      <c r="K247" s="311"/>
      <c r="L247" s="311"/>
      <c r="M247" s="166"/>
      <c r="N247" s="90"/>
    </row>
    <row r="248" spans="2:14" x14ac:dyDescent="0.2">
      <c r="B248" s="86"/>
      <c r="C248" s="183"/>
      <c r="D248" s="175" t="s">
        <v>140</v>
      </c>
      <c r="E248" s="175"/>
      <c r="F248" s="162"/>
      <c r="G248" s="241"/>
      <c r="H248" s="311"/>
      <c r="I248" s="311"/>
      <c r="J248" s="311"/>
      <c r="K248" s="311"/>
      <c r="L248" s="311"/>
      <c r="M248" s="166"/>
      <c r="N248" s="90"/>
    </row>
    <row r="249" spans="2:14" x14ac:dyDescent="0.2">
      <c r="B249" s="86"/>
      <c r="C249" s="183"/>
      <c r="D249" s="161" t="s">
        <v>2</v>
      </c>
      <c r="E249" s="161"/>
      <c r="F249" s="162"/>
      <c r="G249" s="269">
        <v>0</v>
      </c>
      <c r="H249" s="519">
        <f t="shared" ref="H249" si="140">H141</f>
        <v>0</v>
      </c>
      <c r="I249" s="519">
        <f t="shared" ref="I249:J249" si="141">I141</f>
        <v>0</v>
      </c>
      <c r="J249" s="519">
        <f t="shared" si="141"/>
        <v>0</v>
      </c>
      <c r="K249" s="519">
        <f t="shared" ref="K249:L249" si="142">K141</f>
        <v>0</v>
      </c>
      <c r="L249" s="519">
        <f t="shared" si="142"/>
        <v>0</v>
      </c>
      <c r="M249" s="166"/>
      <c r="N249" s="90"/>
    </row>
    <row r="250" spans="2:14" x14ac:dyDescent="0.2">
      <c r="B250" s="86"/>
      <c r="C250" s="181"/>
      <c r="D250" s="161" t="s">
        <v>152</v>
      </c>
      <c r="E250" s="161"/>
      <c r="F250" s="184"/>
      <c r="G250" s="269">
        <v>0</v>
      </c>
      <c r="H250" s="601">
        <f t="shared" ref="H250" si="143">H153</f>
        <v>0</v>
      </c>
      <c r="I250" s="601">
        <f t="shared" ref="I250:J250" si="144">I153</f>
        <v>0</v>
      </c>
      <c r="J250" s="601">
        <f t="shared" si="144"/>
        <v>0</v>
      </c>
      <c r="K250" s="601">
        <f t="shared" ref="K250:L250" si="145">K153</f>
        <v>0</v>
      </c>
      <c r="L250" s="601">
        <f t="shared" si="145"/>
        <v>0</v>
      </c>
      <c r="M250" s="166"/>
      <c r="N250" s="90"/>
    </row>
    <row r="251" spans="2:14" x14ac:dyDescent="0.2">
      <c r="B251" s="86"/>
      <c r="C251" s="181"/>
      <c r="D251" s="161" t="s">
        <v>0</v>
      </c>
      <c r="E251" s="161"/>
      <c r="F251" s="184"/>
      <c r="G251" s="269">
        <v>0</v>
      </c>
      <c r="H251" s="601">
        <f t="shared" ref="H251" si="146">H165</f>
        <v>0</v>
      </c>
      <c r="I251" s="601">
        <f t="shared" ref="I251:J251" si="147">I165</f>
        <v>0</v>
      </c>
      <c r="J251" s="601">
        <f t="shared" si="147"/>
        <v>0</v>
      </c>
      <c r="K251" s="601">
        <f t="shared" ref="K251:L251" si="148">K165</f>
        <v>0</v>
      </c>
      <c r="L251" s="601">
        <f t="shared" si="148"/>
        <v>0</v>
      </c>
      <c r="M251" s="166"/>
      <c r="N251" s="90"/>
    </row>
    <row r="252" spans="2:14" x14ac:dyDescent="0.2">
      <c r="B252" s="86"/>
      <c r="C252" s="183"/>
      <c r="D252" s="175"/>
      <c r="E252" s="175"/>
      <c r="F252" s="162"/>
      <c r="G252" s="523">
        <f t="shared" ref="G252:H252" si="149">SUM(G249:G251)</f>
        <v>0</v>
      </c>
      <c r="H252" s="523">
        <f t="shared" si="149"/>
        <v>0</v>
      </c>
      <c r="I252" s="523">
        <f t="shared" ref="I252:J252" si="150">SUM(I249:I251)</f>
        <v>0</v>
      </c>
      <c r="J252" s="523">
        <f t="shared" si="150"/>
        <v>0</v>
      </c>
      <c r="K252" s="523">
        <f t="shared" ref="K252:L252" si="151">SUM(K249:K251)</f>
        <v>0</v>
      </c>
      <c r="L252" s="523">
        <f t="shared" si="151"/>
        <v>0</v>
      </c>
      <c r="M252" s="166"/>
      <c r="N252" s="90"/>
    </row>
    <row r="253" spans="2:14" x14ac:dyDescent="0.2">
      <c r="B253" s="86"/>
      <c r="C253" s="260"/>
      <c r="D253" s="175" t="s">
        <v>141</v>
      </c>
      <c r="E253" s="175"/>
      <c r="F253" s="184"/>
      <c r="G253" s="259"/>
      <c r="H253" s="259"/>
      <c r="I253" s="259"/>
      <c r="J253" s="259"/>
      <c r="K253" s="259"/>
      <c r="L253" s="259"/>
      <c r="M253" s="166"/>
      <c r="N253" s="90"/>
    </row>
    <row r="254" spans="2:14" x14ac:dyDescent="0.2">
      <c r="B254" s="86"/>
      <c r="C254" s="160"/>
      <c r="D254" s="238" t="s">
        <v>101</v>
      </c>
      <c r="E254" s="238"/>
      <c r="F254" s="162"/>
      <c r="G254" s="269">
        <v>0</v>
      </c>
      <c r="H254" s="519">
        <f t="shared" ref="H254:J254" si="152">H190</f>
        <v>0</v>
      </c>
      <c r="I254" s="519">
        <f t="shared" si="152"/>
        <v>0</v>
      </c>
      <c r="J254" s="519">
        <f t="shared" si="152"/>
        <v>0</v>
      </c>
      <c r="K254" s="519">
        <f t="shared" ref="K254:L254" si="153">K190</f>
        <v>0</v>
      </c>
      <c r="L254" s="519">
        <f t="shared" si="153"/>
        <v>0</v>
      </c>
      <c r="M254" s="166"/>
      <c r="N254" s="90"/>
    </row>
    <row r="255" spans="2:14" x14ac:dyDescent="0.2">
      <c r="B255" s="86"/>
      <c r="C255" s="160"/>
      <c r="D255" s="161" t="s">
        <v>73</v>
      </c>
      <c r="E255" s="161"/>
      <c r="F255" s="162"/>
      <c r="G255" s="269">
        <v>0</v>
      </c>
      <c r="H255" s="519">
        <f t="shared" ref="H255" si="154">H200</f>
        <v>0</v>
      </c>
      <c r="I255" s="519">
        <f t="shared" ref="I255:J255" si="155">I200</f>
        <v>0</v>
      </c>
      <c r="J255" s="519">
        <f t="shared" si="155"/>
        <v>0</v>
      </c>
      <c r="K255" s="519">
        <f t="shared" ref="K255:L255" si="156">K200</f>
        <v>0</v>
      </c>
      <c r="L255" s="519">
        <f t="shared" si="156"/>
        <v>0</v>
      </c>
      <c r="M255" s="166"/>
      <c r="N255" s="90"/>
    </row>
    <row r="256" spans="2:14" x14ac:dyDescent="0.2">
      <c r="B256" s="86"/>
      <c r="C256" s="160"/>
      <c r="D256" s="161" t="s">
        <v>74</v>
      </c>
      <c r="E256" s="161"/>
      <c r="F256" s="162"/>
      <c r="G256" s="269">
        <v>0</v>
      </c>
      <c r="H256" s="519">
        <f t="shared" ref="H256" si="157">H217</f>
        <v>0</v>
      </c>
      <c r="I256" s="519">
        <f t="shared" ref="I256:J256" si="158">I217</f>
        <v>0</v>
      </c>
      <c r="J256" s="519">
        <f t="shared" si="158"/>
        <v>0</v>
      </c>
      <c r="K256" s="519">
        <f t="shared" ref="K256:L256" si="159">K217</f>
        <v>0</v>
      </c>
      <c r="L256" s="519">
        <f t="shared" si="159"/>
        <v>0</v>
      </c>
      <c r="M256" s="166"/>
      <c r="N256" s="90"/>
    </row>
    <row r="257" spans="2:14" x14ac:dyDescent="0.2">
      <c r="B257" s="86"/>
      <c r="C257" s="160"/>
      <c r="D257" s="161" t="s">
        <v>72</v>
      </c>
      <c r="E257" s="161"/>
      <c r="F257" s="162"/>
      <c r="G257" s="269">
        <v>0</v>
      </c>
      <c r="H257" s="519">
        <f t="shared" ref="H257" si="160">H230</f>
        <v>0</v>
      </c>
      <c r="I257" s="519">
        <f t="shared" ref="I257:J257" si="161">I230</f>
        <v>0</v>
      </c>
      <c r="J257" s="519">
        <f t="shared" si="161"/>
        <v>0</v>
      </c>
      <c r="K257" s="519">
        <f t="shared" ref="K257:L257" si="162">K230</f>
        <v>0</v>
      </c>
      <c r="L257" s="519">
        <f t="shared" si="162"/>
        <v>0</v>
      </c>
      <c r="M257" s="166"/>
      <c r="N257" s="90"/>
    </row>
    <row r="258" spans="2:14" x14ac:dyDescent="0.2">
      <c r="B258" s="86"/>
      <c r="C258" s="160"/>
      <c r="D258" s="175"/>
      <c r="E258" s="175"/>
      <c r="F258" s="162"/>
      <c r="G258" s="523">
        <f t="shared" ref="G258:H258" si="163">SUM(G254:G257)</f>
        <v>0</v>
      </c>
      <c r="H258" s="523">
        <f t="shared" si="163"/>
        <v>0</v>
      </c>
      <c r="I258" s="523">
        <f t="shared" ref="I258:J258" si="164">SUM(I254:I257)</f>
        <v>0</v>
      </c>
      <c r="J258" s="523">
        <f t="shared" si="164"/>
        <v>0</v>
      </c>
      <c r="K258" s="523">
        <f t="shared" ref="K258:L258" si="165">SUM(K254:K257)</f>
        <v>0</v>
      </c>
      <c r="L258" s="523">
        <f t="shared" si="165"/>
        <v>0</v>
      </c>
      <c r="M258" s="166"/>
      <c r="N258" s="90"/>
    </row>
    <row r="259" spans="2:14" x14ac:dyDescent="0.2">
      <c r="B259" s="86"/>
      <c r="C259" s="160"/>
      <c r="D259" s="178"/>
      <c r="E259" s="178"/>
      <c r="F259" s="206"/>
      <c r="G259" s="211"/>
      <c r="H259" s="211"/>
      <c r="I259" s="211"/>
      <c r="J259" s="211"/>
      <c r="K259" s="211"/>
      <c r="L259" s="211"/>
      <c r="M259" s="166"/>
      <c r="N259" s="90"/>
    </row>
    <row r="260" spans="2:14" x14ac:dyDescent="0.2">
      <c r="B260" s="86"/>
      <c r="C260" s="181"/>
      <c r="D260" s="175" t="s">
        <v>139</v>
      </c>
      <c r="E260" s="175"/>
      <c r="F260" s="206"/>
      <c r="G260" s="523">
        <f t="shared" ref="G260:H260" si="166">G252-G258</f>
        <v>0</v>
      </c>
      <c r="H260" s="523">
        <f t="shared" si="166"/>
        <v>0</v>
      </c>
      <c r="I260" s="523">
        <f t="shared" ref="I260:J260" si="167">I252-I258</f>
        <v>0</v>
      </c>
      <c r="J260" s="523">
        <f t="shared" si="167"/>
        <v>0</v>
      </c>
      <c r="K260" s="523">
        <f t="shared" ref="K260:L260" si="168">K252-K258</f>
        <v>0</v>
      </c>
      <c r="L260" s="523">
        <f t="shared" si="168"/>
        <v>0</v>
      </c>
      <c r="M260" s="166"/>
      <c r="N260" s="90"/>
    </row>
    <row r="261" spans="2:14" x14ac:dyDescent="0.2">
      <c r="B261" s="86"/>
      <c r="C261" s="195"/>
      <c r="D261" s="262"/>
      <c r="E261" s="262"/>
      <c r="F261" s="263"/>
      <c r="G261" s="264"/>
      <c r="H261" s="264"/>
      <c r="I261" s="264"/>
      <c r="J261" s="264"/>
      <c r="K261" s="264"/>
      <c r="L261" s="264"/>
      <c r="M261" s="197"/>
      <c r="N261" s="90"/>
    </row>
    <row r="262" spans="2:14" x14ac:dyDescent="0.2">
      <c r="B262" s="86"/>
      <c r="C262" s="87"/>
      <c r="D262" s="101"/>
      <c r="E262" s="101"/>
      <c r="F262" s="105"/>
      <c r="G262" s="142"/>
      <c r="H262" s="142"/>
      <c r="I262" s="142"/>
      <c r="J262" s="142"/>
      <c r="K262" s="142"/>
      <c r="L262" s="142"/>
      <c r="M262" s="87"/>
      <c r="N262" s="90"/>
    </row>
    <row r="263" spans="2:14" x14ac:dyDescent="0.2">
      <c r="B263" s="86"/>
      <c r="C263" s="156"/>
      <c r="D263" s="277"/>
      <c r="E263" s="277"/>
      <c r="F263" s="278"/>
      <c r="G263" s="280"/>
      <c r="H263" s="280"/>
      <c r="I263" s="280"/>
      <c r="J263" s="280"/>
      <c r="K263" s="280"/>
      <c r="L263" s="280"/>
      <c r="M263" s="281"/>
      <c r="N263" s="90"/>
    </row>
    <row r="264" spans="2:14" x14ac:dyDescent="0.2">
      <c r="B264" s="86"/>
      <c r="C264" s="160"/>
      <c r="D264" s="671" t="s">
        <v>102</v>
      </c>
      <c r="E264" s="175"/>
      <c r="F264" s="206"/>
      <c r="G264" s="203"/>
      <c r="H264" s="203"/>
      <c r="I264" s="203"/>
      <c r="J264" s="203"/>
      <c r="K264" s="203"/>
      <c r="L264" s="203"/>
      <c r="M264" s="208"/>
      <c r="N264" s="90"/>
    </row>
    <row r="265" spans="2:14" x14ac:dyDescent="0.2">
      <c r="B265" s="86"/>
      <c r="C265" s="160"/>
      <c r="D265" s="178"/>
      <c r="E265" s="178"/>
      <c r="F265" s="206"/>
      <c r="G265" s="203"/>
      <c r="H265" s="203"/>
      <c r="I265" s="203"/>
      <c r="J265" s="203"/>
      <c r="K265" s="203"/>
      <c r="L265" s="203"/>
      <c r="M265" s="208"/>
      <c r="N265" s="90"/>
    </row>
    <row r="266" spans="2:14" x14ac:dyDescent="0.2">
      <c r="B266" s="86"/>
      <c r="C266" s="160"/>
      <c r="D266" s="161" t="s">
        <v>103</v>
      </c>
      <c r="E266" s="161"/>
      <c r="F266" s="206"/>
      <c r="G266" s="409">
        <v>0</v>
      </c>
      <c r="H266" s="409">
        <f t="shared" ref="H266:L267" si="169">G266</f>
        <v>0</v>
      </c>
      <c r="I266" s="409">
        <f t="shared" si="169"/>
        <v>0</v>
      </c>
      <c r="J266" s="409">
        <f t="shared" si="169"/>
        <v>0</v>
      </c>
      <c r="K266" s="409">
        <f t="shared" si="169"/>
        <v>0</v>
      </c>
      <c r="L266" s="409">
        <f t="shared" si="169"/>
        <v>0</v>
      </c>
      <c r="M266" s="208"/>
      <c r="N266" s="90"/>
    </row>
    <row r="267" spans="2:14" x14ac:dyDescent="0.2">
      <c r="B267" s="86"/>
      <c r="C267" s="160"/>
      <c r="D267" s="161" t="s">
        <v>104</v>
      </c>
      <c r="E267" s="161"/>
      <c r="F267" s="206"/>
      <c r="G267" s="409">
        <v>0</v>
      </c>
      <c r="H267" s="409">
        <f t="shared" si="169"/>
        <v>0</v>
      </c>
      <c r="I267" s="409">
        <f t="shared" si="169"/>
        <v>0</v>
      </c>
      <c r="J267" s="409">
        <f t="shared" si="169"/>
        <v>0</v>
      </c>
      <c r="K267" s="409">
        <f t="shared" si="169"/>
        <v>0</v>
      </c>
      <c r="L267" s="409">
        <f t="shared" si="169"/>
        <v>0</v>
      </c>
      <c r="M267" s="208"/>
      <c r="N267" s="90"/>
    </row>
    <row r="268" spans="2:14" x14ac:dyDescent="0.2">
      <c r="B268" s="86"/>
      <c r="C268" s="160"/>
      <c r="D268" s="161"/>
      <c r="E268" s="161"/>
      <c r="F268" s="206"/>
      <c r="G268" s="203"/>
      <c r="H268" s="203"/>
      <c r="I268" s="203"/>
      <c r="J268" s="203"/>
      <c r="K268" s="203"/>
      <c r="L268" s="203"/>
      <c r="M268" s="208"/>
      <c r="N268" s="90"/>
    </row>
    <row r="269" spans="2:14" s="74" customFormat="1" x14ac:dyDescent="0.2">
      <c r="B269" s="102"/>
      <c r="C269" s="181"/>
      <c r="D269" s="175" t="s">
        <v>138</v>
      </c>
      <c r="E269" s="175"/>
      <c r="F269" s="184"/>
      <c r="G269" s="523">
        <f t="shared" ref="G269:K269" si="170">G266-G267</f>
        <v>0</v>
      </c>
      <c r="H269" s="523">
        <f t="shared" si="170"/>
        <v>0</v>
      </c>
      <c r="I269" s="523">
        <f t="shared" si="170"/>
        <v>0</v>
      </c>
      <c r="J269" s="523">
        <f t="shared" si="170"/>
        <v>0</v>
      </c>
      <c r="K269" s="523">
        <f t="shared" si="170"/>
        <v>0</v>
      </c>
      <c r="L269" s="523">
        <f t="shared" ref="L269" si="171">L266-L267</f>
        <v>0</v>
      </c>
      <c r="M269" s="261"/>
      <c r="N269" s="103"/>
    </row>
    <row r="270" spans="2:14" x14ac:dyDescent="0.2">
      <c r="B270" s="86"/>
      <c r="C270" s="195"/>
      <c r="D270" s="196"/>
      <c r="E270" s="196"/>
      <c r="F270" s="263"/>
      <c r="G270" s="282"/>
      <c r="H270" s="282"/>
      <c r="I270" s="282"/>
      <c r="J270" s="282"/>
      <c r="K270" s="282"/>
      <c r="L270" s="282"/>
      <c r="M270" s="283"/>
      <c r="N270" s="90"/>
    </row>
    <row r="271" spans="2:14" x14ac:dyDescent="0.2">
      <c r="B271" s="86"/>
      <c r="C271" s="87"/>
      <c r="D271" s="95"/>
      <c r="E271" s="95"/>
      <c r="F271" s="105"/>
      <c r="G271" s="142"/>
      <c r="H271" s="142"/>
      <c r="I271" s="142"/>
      <c r="J271" s="142"/>
      <c r="K271" s="142"/>
      <c r="L271" s="142"/>
      <c r="M271" s="142"/>
      <c r="N271" s="90"/>
    </row>
    <row r="272" spans="2:14" x14ac:dyDescent="0.2">
      <c r="B272" s="86"/>
      <c r="C272" s="156"/>
      <c r="D272" s="277"/>
      <c r="E272" s="277"/>
      <c r="F272" s="278"/>
      <c r="G272" s="279"/>
      <c r="H272" s="279"/>
      <c r="I272" s="279"/>
      <c r="J272" s="279"/>
      <c r="K272" s="279"/>
      <c r="L272" s="279"/>
      <c r="M272" s="201"/>
      <c r="N272" s="90"/>
    </row>
    <row r="273" spans="2:14" x14ac:dyDescent="0.2">
      <c r="B273" s="86"/>
      <c r="C273" s="181"/>
      <c r="D273" s="671" t="s">
        <v>142</v>
      </c>
      <c r="E273" s="175"/>
      <c r="F273" s="206"/>
      <c r="G273" s="523">
        <f t="shared" ref="G273:K273" si="172">G260+G269</f>
        <v>0</v>
      </c>
      <c r="H273" s="523">
        <f t="shared" si="172"/>
        <v>0</v>
      </c>
      <c r="I273" s="523">
        <f t="shared" si="172"/>
        <v>0</v>
      </c>
      <c r="J273" s="523">
        <f t="shared" si="172"/>
        <v>0</v>
      </c>
      <c r="K273" s="523">
        <f t="shared" si="172"/>
        <v>0</v>
      </c>
      <c r="L273" s="523">
        <f t="shared" ref="L273" si="173">L260+L269</f>
        <v>0</v>
      </c>
      <c r="M273" s="166"/>
      <c r="N273" s="90"/>
    </row>
    <row r="274" spans="2:14" s="553" customFormat="1" x14ac:dyDescent="0.2">
      <c r="B274" s="627"/>
      <c r="C274" s="628"/>
      <c r="D274" s="554" t="s">
        <v>160</v>
      </c>
      <c r="E274" s="554"/>
      <c r="F274" s="624"/>
      <c r="G274" s="662" t="e">
        <f t="shared" ref="G274:K274" si="174">G273/(G252+G266)</f>
        <v>#DIV/0!</v>
      </c>
      <c r="H274" s="662" t="e">
        <f t="shared" si="174"/>
        <v>#DIV/0!</v>
      </c>
      <c r="I274" s="662" t="e">
        <f t="shared" si="174"/>
        <v>#DIV/0!</v>
      </c>
      <c r="J274" s="662" t="e">
        <f t="shared" si="174"/>
        <v>#DIV/0!</v>
      </c>
      <c r="K274" s="662" t="e">
        <f t="shared" si="174"/>
        <v>#DIV/0!</v>
      </c>
      <c r="L274" s="662" t="e">
        <f t="shared" ref="L274" si="175">L273/(L252+L266)</f>
        <v>#DIV/0!</v>
      </c>
      <c r="M274" s="630"/>
      <c r="N274" s="625"/>
    </row>
    <row r="275" spans="2:14" x14ac:dyDescent="0.2">
      <c r="B275" s="86"/>
      <c r="C275" s="195"/>
      <c r="D275" s="262"/>
      <c r="E275" s="262"/>
      <c r="F275" s="263"/>
      <c r="G275" s="264"/>
      <c r="H275" s="312"/>
      <c r="I275" s="312"/>
      <c r="J275" s="312"/>
      <c r="K275" s="312"/>
      <c r="L275" s="312"/>
      <c r="M275" s="197"/>
      <c r="N275" s="90"/>
    </row>
    <row r="276" spans="2:14" x14ac:dyDescent="0.2">
      <c r="B276" s="86"/>
      <c r="C276" s="87"/>
      <c r="D276" s="101"/>
      <c r="E276" s="101"/>
      <c r="F276" s="105"/>
      <c r="G276" s="141"/>
      <c r="H276" s="141"/>
      <c r="I276" s="141"/>
      <c r="J276" s="141"/>
      <c r="K276" s="141"/>
      <c r="L276" s="141"/>
      <c r="M276" s="87"/>
      <c r="N276" s="90"/>
    </row>
    <row r="277" spans="2:14" x14ac:dyDescent="0.2">
      <c r="B277" s="111"/>
      <c r="C277" s="112"/>
      <c r="D277" s="123"/>
      <c r="E277" s="123"/>
      <c r="F277" s="112"/>
      <c r="G277" s="112"/>
      <c r="H277" s="112"/>
      <c r="I277" s="112"/>
      <c r="J277" s="112"/>
      <c r="K277" s="112"/>
      <c r="L277" s="112"/>
      <c r="M277" s="565"/>
      <c r="N277" s="114"/>
    </row>
    <row r="278" spans="2:14" x14ac:dyDescent="0.2">
      <c r="D278" s="69"/>
      <c r="E278" s="69"/>
    </row>
    <row r="279" spans="2:14" x14ac:dyDescent="0.2">
      <c r="D279" s="69"/>
      <c r="E279" s="69"/>
    </row>
    <row r="280" spans="2:14" x14ac:dyDescent="0.2">
      <c r="D280" s="69"/>
      <c r="E280" s="69"/>
    </row>
    <row r="281" spans="2:14" x14ac:dyDescent="0.2">
      <c r="D281" s="69"/>
      <c r="E281" s="69"/>
    </row>
    <row r="282" spans="2:14" x14ac:dyDescent="0.2">
      <c r="D282" s="69"/>
      <c r="E282" s="69"/>
    </row>
    <row r="283" spans="2:14" x14ac:dyDescent="0.2">
      <c r="D283" s="69"/>
      <c r="E283" s="69"/>
    </row>
    <row r="284" spans="2:14" x14ac:dyDescent="0.2">
      <c r="D284" s="69"/>
      <c r="E284" s="69"/>
    </row>
    <row r="285" spans="2:14" x14ac:dyDescent="0.2">
      <c r="D285" s="69"/>
      <c r="E285" s="69"/>
    </row>
    <row r="286" spans="2:14" x14ac:dyDescent="0.2">
      <c r="D286" s="69"/>
      <c r="E286" s="69"/>
    </row>
    <row r="287" spans="2:14" x14ac:dyDescent="0.2">
      <c r="D287" s="69"/>
      <c r="E287" s="69"/>
    </row>
    <row r="288" spans="2:14" x14ac:dyDescent="0.2">
      <c r="D288" s="69"/>
      <c r="E288" s="69"/>
    </row>
  </sheetData>
  <mergeCells count="38">
    <mergeCell ref="D211:E211"/>
    <mergeCell ref="D212:E212"/>
    <mergeCell ref="D213:E213"/>
    <mergeCell ref="D214:E214"/>
    <mergeCell ref="D215:E215"/>
    <mergeCell ref="D210:E210"/>
    <mergeCell ref="D195:E195"/>
    <mergeCell ref="D196:E196"/>
    <mergeCell ref="D197:E197"/>
    <mergeCell ref="D162:E162"/>
    <mergeCell ref="D182:E182"/>
    <mergeCell ref="D183:E183"/>
    <mergeCell ref="D184:E184"/>
    <mergeCell ref="D185:E185"/>
    <mergeCell ref="D186:E186"/>
    <mergeCell ref="D198:E198"/>
    <mergeCell ref="D206:E206"/>
    <mergeCell ref="D207:E207"/>
    <mergeCell ref="D208:E208"/>
    <mergeCell ref="D209:E209"/>
    <mergeCell ref="D161:E161"/>
    <mergeCell ref="D127:E127"/>
    <mergeCell ref="D128:E128"/>
    <mergeCell ref="D131:E131"/>
    <mergeCell ref="D132:E132"/>
    <mergeCell ref="D133:E133"/>
    <mergeCell ref="D134:E134"/>
    <mergeCell ref="D135:E135"/>
    <mergeCell ref="D146:E146"/>
    <mergeCell ref="D149:E149"/>
    <mergeCell ref="D150:E150"/>
    <mergeCell ref="D158:E158"/>
    <mergeCell ref="D126:E126"/>
    <mergeCell ref="D118:E118"/>
    <mergeCell ref="D119:E119"/>
    <mergeCell ref="D120:E120"/>
    <mergeCell ref="D124:E124"/>
    <mergeCell ref="D125:E125"/>
  </mergeCells>
  <dataValidations count="1">
    <dataValidation type="list" allowBlank="1" showInputMessage="1" showErrorMessage="1" sqref="G51:L51 G62:L62 G34:L34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Footer>&amp;L&amp;D&amp;Rpagina &amp;P</oddFooter>
  </headerFooter>
  <rowBreaks count="3" manualBreakCount="3">
    <brk id="81" min="1" max="11" man="1"/>
    <brk id="167" min="1" max="15" man="1"/>
    <brk id="237" min="1" max="11" man="1"/>
  </rowBreaks>
  <drawing r:id="rId2"/>
  <legacyDrawing r:id="rId3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T280"/>
  <sheetViews>
    <sheetView zoomScale="85" zoomScaleNormal="85" workbookViewId="0">
      <pane ySplit="7" topLeftCell="A8" activePane="bottomLeft" state="frozen"/>
      <selection activeCell="N136" sqref="N136"/>
      <selection pane="bottomLeft"/>
    </sheetView>
  </sheetViews>
  <sheetFormatPr defaultColWidth="9.140625" defaultRowHeight="12.75" x14ac:dyDescent="0.2"/>
  <cols>
    <col min="1" max="1" width="45.7109375" style="2" customWidth="1"/>
    <col min="2" max="2" width="2.7109375" style="2" customWidth="1"/>
    <col min="3" max="3" width="14.85546875" style="2" customWidth="1"/>
    <col min="4" max="9" width="14.7109375" style="2" customWidth="1"/>
    <col min="10" max="10" width="14.7109375" style="491" customWidth="1"/>
    <col min="11" max="12" width="14.7109375" style="458" customWidth="1"/>
    <col min="13" max="16" width="14.7109375" style="447" customWidth="1"/>
    <col min="17" max="17" width="14.7109375" style="2" customWidth="1"/>
    <col min="18" max="18" width="14.7109375" style="458" customWidth="1"/>
    <col min="19" max="29" width="14.7109375" style="2" customWidth="1"/>
    <col min="30" max="30" width="12.7109375" style="2" customWidth="1"/>
    <col min="31" max="54" width="10.85546875" style="2" customWidth="1"/>
    <col min="55" max="16384" width="9.140625" style="2"/>
  </cols>
  <sheetData>
    <row r="2" spans="1:18" x14ac:dyDescent="0.2">
      <c r="A2" s="65" t="s">
        <v>32</v>
      </c>
      <c r="B2" s="65"/>
      <c r="C2" s="441" t="s">
        <v>159</v>
      </c>
      <c r="D2" s="441" t="s">
        <v>64</v>
      </c>
      <c r="E2" s="441" t="s">
        <v>65</v>
      </c>
      <c r="F2" s="441" t="s">
        <v>66</v>
      </c>
      <c r="G2" s="441" t="s">
        <v>67</v>
      </c>
      <c r="H2" s="441" t="s">
        <v>100</v>
      </c>
      <c r="I2" s="441" t="s">
        <v>109</v>
      </c>
      <c r="J2" s="487" t="s">
        <v>164</v>
      </c>
      <c r="K2" s="465" t="s">
        <v>187</v>
      </c>
      <c r="L2" s="465" t="s">
        <v>209</v>
      </c>
      <c r="M2" s="443" t="s">
        <v>232</v>
      </c>
      <c r="N2" s="443" t="s">
        <v>238</v>
      </c>
      <c r="O2" s="443" t="s">
        <v>266</v>
      </c>
      <c r="P2" s="443" t="s">
        <v>321</v>
      </c>
      <c r="R2" s="465"/>
    </row>
    <row r="3" spans="1:18" x14ac:dyDescent="0.2">
      <c r="A3" s="65" t="s">
        <v>68</v>
      </c>
      <c r="B3" s="65"/>
      <c r="C3" s="442">
        <v>38626</v>
      </c>
      <c r="D3" s="442">
        <v>38991</v>
      </c>
      <c r="E3" s="442">
        <v>39356</v>
      </c>
      <c r="F3" s="442">
        <v>39722</v>
      </c>
      <c r="G3" s="442">
        <v>40087</v>
      </c>
      <c r="H3" s="442">
        <v>40452</v>
      </c>
      <c r="I3" s="442">
        <v>40817</v>
      </c>
      <c r="J3" s="488">
        <v>41183</v>
      </c>
      <c r="K3" s="466">
        <v>41548</v>
      </c>
      <c r="L3" s="466">
        <v>41913</v>
      </c>
      <c r="M3" s="444">
        <v>42278</v>
      </c>
      <c r="N3" s="444">
        <v>42644</v>
      </c>
      <c r="O3" s="444">
        <v>43009</v>
      </c>
      <c r="P3" s="444">
        <v>43374</v>
      </c>
      <c r="R3" s="466"/>
    </row>
    <row r="4" spans="1:18" x14ac:dyDescent="0.2">
      <c r="A4" s="65" t="s">
        <v>71</v>
      </c>
      <c r="B4" s="65"/>
      <c r="C4" s="441">
        <v>2006</v>
      </c>
      <c r="D4" s="439">
        <f t="shared" ref="D4:P4" si="0">C4+1</f>
        <v>2007</v>
      </c>
      <c r="E4" s="439">
        <f t="shared" si="0"/>
        <v>2008</v>
      </c>
      <c r="F4" s="439">
        <f t="shared" si="0"/>
        <v>2009</v>
      </c>
      <c r="G4" s="643">
        <f t="shared" si="0"/>
        <v>2010</v>
      </c>
      <c r="H4" s="439">
        <f t="shared" si="0"/>
        <v>2011</v>
      </c>
      <c r="I4" s="439">
        <f t="shared" si="0"/>
        <v>2012</v>
      </c>
      <c r="J4" s="489">
        <f t="shared" si="0"/>
        <v>2013</v>
      </c>
      <c r="K4" s="467">
        <f t="shared" si="0"/>
        <v>2014</v>
      </c>
      <c r="L4" s="467">
        <f t="shared" si="0"/>
        <v>2015</v>
      </c>
      <c r="M4" s="445">
        <f t="shared" si="0"/>
        <v>2016</v>
      </c>
      <c r="N4" s="445">
        <f t="shared" si="0"/>
        <v>2017</v>
      </c>
      <c r="O4" s="445">
        <f t="shared" si="0"/>
        <v>2018</v>
      </c>
      <c r="P4" s="445">
        <f t="shared" si="0"/>
        <v>2019</v>
      </c>
      <c r="R4" s="467"/>
    </row>
    <row r="5" spans="1:18" hidden="1" x14ac:dyDescent="0.2">
      <c r="A5" s="65" t="s">
        <v>110</v>
      </c>
      <c r="B5" s="65"/>
      <c r="C5" s="3">
        <v>38930</v>
      </c>
      <c r="D5" s="3">
        <v>39295</v>
      </c>
      <c r="E5" s="3">
        <v>39661</v>
      </c>
      <c r="F5" s="3">
        <v>40026</v>
      </c>
      <c r="G5" s="3">
        <v>40391</v>
      </c>
      <c r="H5" s="3">
        <v>40756</v>
      </c>
      <c r="I5" s="3">
        <v>41122</v>
      </c>
      <c r="J5" s="490">
        <v>41487</v>
      </c>
      <c r="K5" s="468">
        <v>41852</v>
      </c>
      <c r="L5" s="468">
        <v>41852</v>
      </c>
      <c r="M5" s="446">
        <v>41852</v>
      </c>
      <c r="N5" s="446">
        <v>41852</v>
      </c>
      <c r="O5" s="446">
        <v>41852</v>
      </c>
      <c r="P5" s="446">
        <v>41852</v>
      </c>
      <c r="R5" s="466"/>
    </row>
    <row r="6" spans="1:18" hidden="1" x14ac:dyDescent="0.2">
      <c r="A6" s="65" t="s">
        <v>111</v>
      </c>
      <c r="B6" s="65"/>
      <c r="C6" s="3">
        <v>39294</v>
      </c>
      <c r="D6" s="3">
        <v>39660</v>
      </c>
      <c r="E6" s="3">
        <v>40025</v>
      </c>
      <c r="F6" s="3">
        <v>40390</v>
      </c>
      <c r="G6" s="3">
        <v>40755</v>
      </c>
      <c r="H6" s="3">
        <v>41121</v>
      </c>
      <c r="I6" s="3">
        <v>41486</v>
      </c>
      <c r="J6" s="490">
        <v>41851</v>
      </c>
      <c r="K6" s="468">
        <v>42216</v>
      </c>
      <c r="L6" s="468">
        <v>42216</v>
      </c>
      <c r="M6" s="446">
        <v>42216</v>
      </c>
      <c r="N6" s="446">
        <v>42216</v>
      </c>
      <c r="O6" s="446">
        <v>42216</v>
      </c>
      <c r="P6" s="446">
        <v>42216</v>
      </c>
      <c r="R6" s="466"/>
    </row>
    <row r="8" spans="1:18" x14ac:dyDescent="0.2">
      <c r="A8" s="340" t="s">
        <v>112</v>
      </c>
      <c r="B8" s="4"/>
      <c r="C8" s="4"/>
      <c r="D8" s="38"/>
      <c r="E8" s="38"/>
      <c r="F8" s="38"/>
      <c r="G8" s="38"/>
      <c r="H8" s="38"/>
    </row>
    <row r="9" spans="1:18" x14ac:dyDescent="0.2">
      <c r="A9" s="4"/>
      <c r="B9" s="4"/>
      <c r="C9" s="4"/>
      <c r="D9" s="38"/>
      <c r="E9" s="38"/>
      <c r="F9" s="38"/>
      <c r="G9" s="38"/>
      <c r="H9" s="38"/>
    </row>
    <row r="10" spans="1:18" s="41" customFormat="1" x14ac:dyDescent="0.2">
      <c r="A10" s="40" t="s">
        <v>236</v>
      </c>
      <c r="B10" s="40"/>
      <c r="C10" s="45"/>
      <c r="D10" s="46">
        <f t="shared" ref="D10:H11" si="1">(D23-C23)/C23</f>
        <v>4.869991395553485E-2</v>
      </c>
      <c r="E10" s="46">
        <f t="shared" si="1"/>
        <v>4.2700055794610205E-2</v>
      </c>
      <c r="F10" s="46">
        <f t="shared" si="1"/>
        <v>2.1230007718439872E-2</v>
      </c>
      <c r="G10" s="46">
        <f t="shared" si="1"/>
        <v>2.6800154807149843E-3</v>
      </c>
      <c r="H10" s="46">
        <f t="shared" si="1"/>
        <v>1.1769958771302944E-2</v>
      </c>
      <c r="I10" s="46">
        <f t="shared" ref="I10:L11" si="2">(I23-H23)/H23</f>
        <v>-2.7999220764988769E-3</v>
      </c>
      <c r="J10" s="492">
        <f t="shared" si="2"/>
        <v>2.9499235824532121E-3</v>
      </c>
      <c r="K10" s="492">
        <f t="shared" si="2"/>
        <v>1.0339992474914869E-2</v>
      </c>
      <c r="L10" s="483">
        <f t="shared" si="2"/>
        <v>6.3599420302548572E-3</v>
      </c>
      <c r="M10" s="483"/>
      <c r="N10" s="483"/>
      <c r="O10" s="483"/>
      <c r="P10" s="483"/>
      <c r="R10" s="492"/>
    </row>
    <row r="11" spans="1:18" s="41" customFormat="1" x14ac:dyDescent="0.2">
      <c r="A11" s="40" t="s">
        <v>181</v>
      </c>
      <c r="B11" s="40"/>
      <c r="C11" s="45"/>
      <c r="D11" s="46">
        <f t="shared" si="1"/>
        <v>4.8700031366805896E-2</v>
      </c>
      <c r="E11" s="46">
        <f t="shared" si="1"/>
        <v>3.3300048824186648E-2</v>
      </c>
      <c r="F11" s="46">
        <f t="shared" si="1"/>
        <v>2.8009989255076768E-2</v>
      </c>
      <c r="G11" s="46">
        <f>(G24-F24)/F24</f>
        <v>-1.7900470430715571E-3</v>
      </c>
      <c r="H11" s="46">
        <f>(H24-G24)/G24</f>
        <v>1.2470031545301132E-2</v>
      </c>
      <c r="I11" s="46">
        <f t="shared" si="2"/>
        <v>1.1899707194414145E-3</v>
      </c>
      <c r="J11" s="492">
        <f t="shared" si="2"/>
        <v>3.2660515694672099E-2</v>
      </c>
      <c r="K11" s="492">
        <f t="shared" si="2"/>
        <v>7.3002024589481954E-4</v>
      </c>
      <c r="L11" s="483">
        <f t="shared" si="2"/>
        <v>0</v>
      </c>
      <c r="M11" s="483"/>
      <c r="N11" s="483"/>
      <c r="O11" s="483"/>
      <c r="P11" s="483"/>
      <c r="R11" s="492"/>
    </row>
    <row r="12" spans="1:18" s="43" customFormat="1" x14ac:dyDescent="0.2">
      <c r="A12" s="44" t="s">
        <v>161</v>
      </c>
      <c r="B12" s="44"/>
      <c r="C12" s="369">
        <v>38899</v>
      </c>
      <c r="D12" s="369">
        <v>39600</v>
      </c>
      <c r="E12" s="369">
        <v>39965</v>
      </c>
      <c r="F12" s="369">
        <v>40334</v>
      </c>
      <c r="G12" s="369">
        <v>40816</v>
      </c>
      <c r="H12" s="369">
        <v>41172</v>
      </c>
      <c r="I12" s="369">
        <v>41543</v>
      </c>
      <c r="J12" s="493">
        <v>41900</v>
      </c>
      <c r="K12" s="469">
        <v>42029</v>
      </c>
      <c r="L12" s="469">
        <v>42086</v>
      </c>
      <c r="M12" s="448">
        <f>L12</f>
        <v>42086</v>
      </c>
      <c r="N12" s="448">
        <f>M12</f>
        <v>42086</v>
      </c>
      <c r="O12" s="448">
        <f>N12</f>
        <v>42086</v>
      </c>
      <c r="P12" s="448">
        <f>O12</f>
        <v>42086</v>
      </c>
      <c r="R12" s="801"/>
    </row>
    <row r="13" spans="1:18" s="43" customFormat="1" x14ac:dyDescent="0.2">
      <c r="A13" s="44"/>
      <c r="B13" s="44"/>
      <c r="C13" s="42"/>
      <c r="D13" s="42"/>
      <c r="E13" s="42"/>
      <c r="F13" s="42"/>
      <c r="G13" s="42"/>
      <c r="H13" s="42"/>
      <c r="I13" s="42"/>
      <c r="J13" s="494"/>
      <c r="K13" s="470"/>
      <c r="L13" s="470"/>
      <c r="M13" s="449"/>
      <c r="N13" s="449"/>
      <c r="O13" s="449"/>
      <c r="P13" s="449"/>
      <c r="R13" s="470"/>
    </row>
    <row r="14" spans="1:18" x14ac:dyDescent="0.2">
      <c r="A14" s="822" t="s">
        <v>38</v>
      </c>
      <c r="B14" s="822"/>
      <c r="C14" s="441">
        <v>5.96E-2</v>
      </c>
      <c r="D14" s="441">
        <v>5.96E-2</v>
      </c>
      <c r="E14" s="441">
        <v>5.96E-2</v>
      </c>
      <c r="F14" s="441">
        <v>5.96E-2</v>
      </c>
      <c r="G14" s="441">
        <v>5.9499999999999997E-2</v>
      </c>
      <c r="H14" s="441">
        <f t="shared" ref="H14:P20" si="3">G14</f>
        <v>5.9499999999999997E-2</v>
      </c>
      <c r="I14" s="441">
        <f t="shared" si="3"/>
        <v>5.9499999999999997E-2</v>
      </c>
      <c r="J14" s="487">
        <f t="shared" si="3"/>
        <v>5.9499999999999997E-2</v>
      </c>
      <c r="K14" s="465">
        <f t="shared" si="3"/>
        <v>5.9499999999999997E-2</v>
      </c>
      <c r="L14" s="465">
        <f t="shared" si="3"/>
        <v>5.9499999999999997E-2</v>
      </c>
      <c r="M14" s="443">
        <f t="shared" si="3"/>
        <v>5.9499999999999997E-2</v>
      </c>
      <c r="N14" s="443">
        <f t="shared" si="3"/>
        <v>5.9499999999999997E-2</v>
      </c>
      <c r="O14" s="443">
        <f t="shared" si="3"/>
        <v>5.9499999999999997E-2</v>
      </c>
      <c r="P14" s="443">
        <f t="shared" si="3"/>
        <v>5.9499999999999997E-2</v>
      </c>
      <c r="R14" s="814"/>
    </row>
    <row r="15" spans="1:18" x14ac:dyDescent="0.2">
      <c r="A15" s="822" t="s">
        <v>39</v>
      </c>
      <c r="B15" s="822"/>
      <c r="C15" s="441">
        <v>4.1500000000000002E-2</v>
      </c>
      <c r="D15" s="441">
        <v>4.1500000000000002E-2</v>
      </c>
      <c r="E15" s="441">
        <v>4.1500000000000002E-2</v>
      </c>
      <c r="F15" s="441">
        <v>4.1500000000000002E-2</v>
      </c>
      <c r="G15" s="441">
        <v>4.1399999999999999E-2</v>
      </c>
      <c r="H15" s="441">
        <f t="shared" si="3"/>
        <v>4.1399999999999999E-2</v>
      </c>
      <c r="I15" s="441">
        <f t="shared" si="3"/>
        <v>4.1399999999999999E-2</v>
      </c>
      <c r="J15" s="487">
        <f t="shared" si="3"/>
        <v>4.1399999999999999E-2</v>
      </c>
      <c r="K15" s="465">
        <f t="shared" si="3"/>
        <v>4.1399999999999999E-2</v>
      </c>
      <c r="L15" s="465">
        <f t="shared" si="3"/>
        <v>4.1399999999999999E-2</v>
      </c>
      <c r="M15" s="443">
        <f t="shared" si="3"/>
        <v>4.1399999999999999E-2</v>
      </c>
      <c r="N15" s="443">
        <f t="shared" si="3"/>
        <v>4.1399999999999999E-2</v>
      </c>
      <c r="O15" s="443">
        <f t="shared" si="3"/>
        <v>4.1399999999999999E-2</v>
      </c>
      <c r="P15" s="443">
        <f t="shared" si="3"/>
        <v>4.1399999999999999E-2</v>
      </c>
      <c r="R15" s="814"/>
    </row>
    <row r="16" spans="1:18" x14ac:dyDescent="0.2">
      <c r="A16" s="822" t="s">
        <v>113</v>
      </c>
      <c r="B16" s="822"/>
      <c r="C16" s="441">
        <v>5.0299999999999997E-2</v>
      </c>
      <c r="D16" s="441">
        <v>5.0299999999999997E-2</v>
      </c>
      <c r="E16" s="441">
        <v>5.0299999999999997E-2</v>
      </c>
      <c r="F16" s="441">
        <v>5.0299999999999997E-2</v>
      </c>
      <c r="G16" s="441">
        <v>5.0299999999999997E-2</v>
      </c>
      <c r="H16" s="441">
        <f t="shared" si="3"/>
        <v>5.0299999999999997E-2</v>
      </c>
      <c r="I16" s="441">
        <f t="shared" si="3"/>
        <v>5.0299999999999997E-2</v>
      </c>
      <c r="J16" s="487">
        <f t="shared" si="3"/>
        <v>5.0299999999999997E-2</v>
      </c>
      <c r="K16" s="465">
        <f t="shared" si="3"/>
        <v>5.0299999999999997E-2</v>
      </c>
      <c r="L16" s="465">
        <f t="shared" si="3"/>
        <v>5.0299999999999997E-2</v>
      </c>
      <c r="M16" s="443">
        <f t="shared" si="3"/>
        <v>5.0299999999999997E-2</v>
      </c>
      <c r="N16" s="443">
        <f t="shared" si="3"/>
        <v>5.0299999999999997E-2</v>
      </c>
      <c r="O16" s="443">
        <f t="shared" si="3"/>
        <v>5.0299999999999997E-2</v>
      </c>
      <c r="P16" s="443">
        <f t="shared" si="3"/>
        <v>5.0299999999999997E-2</v>
      </c>
      <c r="R16" s="814"/>
    </row>
    <row r="17" spans="1:20" x14ac:dyDescent="0.2">
      <c r="A17" s="822" t="s">
        <v>114</v>
      </c>
      <c r="B17" s="822"/>
      <c r="C17" s="441">
        <v>2.1507999999999998</v>
      </c>
      <c r="D17" s="441">
        <v>2.1507999999999998</v>
      </c>
      <c r="E17" s="441">
        <v>2.1507999999999998</v>
      </c>
      <c r="F17" s="441">
        <v>2.1507999999999998</v>
      </c>
      <c r="G17" s="441">
        <v>2.1507999999999998</v>
      </c>
      <c r="H17" s="441">
        <f t="shared" si="3"/>
        <v>2.1507999999999998</v>
      </c>
      <c r="I17" s="441">
        <f t="shared" si="3"/>
        <v>2.1507999999999998</v>
      </c>
      <c r="J17" s="487">
        <f t="shared" si="3"/>
        <v>2.1507999999999998</v>
      </c>
      <c r="K17" s="465">
        <f t="shared" si="3"/>
        <v>2.1507999999999998</v>
      </c>
      <c r="L17" s="465">
        <f t="shared" si="3"/>
        <v>2.1507999999999998</v>
      </c>
      <c r="M17" s="443">
        <f t="shared" si="3"/>
        <v>2.1507999999999998</v>
      </c>
      <c r="N17" s="443">
        <f t="shared" si="3"/>
        <v>2.1507999999999998</v>
      </c>
      <c r="O17" s="443">
        <f t="shared" si="3"/>
        <v>2.1507999999999998</v>
      </c>
      <c r="P17" s="443">
        <f t="shared" si="3"/>
        <v>2.1507999999999998</v>
      </c>
      <c r="R17" s="814"/>
    </row>
    <row r="18" spans="1:20" x14ac:dyDescent="0.2">
      <c r="A18" s="822" t="s">
        <v>115</v>
      </c>
      <c r="B18" s="822"/>
      <c r="C18" s="441">
        <v>1.49E-2</v>
      </c>
      <c r="D18" s="441">
        <v>1.49E-2</v>
      </c>
      <c r="E18" s="441">
        <v>1.49E-2</v>
      </c>
      <c r="F18" s="441">
        <v>1.49E-2</v>
      </c>
      <c r="G18" s="441">
        <v>1.49E-2</v>
      </c>
      <c r="H18" s="441">
        <f t="shared" si="3"/>
        <v>1.49E-2</v>
      </c>
      <c r="I18" s="441">
        <f t="shared" si="3"/>
        <v>1.49E-2</v>
      </c>
      <c r="J18" s="487">
        <f t="shared" si="3"/>
        <v>1.49E-2</v>
      </c>
      <c r="K18" s="465">
        <f t="shared" si="3"/>
        <v>1.49E-2</v>
      </c>
      <c r="L18" s="465">
        <f t="shared" si="3"/>
        <v>1.49E-2</v>
      </c>
      <c r="M18" s="443">
        <f t="shared" si="3"/>
        <v>1.49E-2</v>
      </c>
      <c r="N18" s="443">
        <f t="shared" si="3"/>
        <v>1.49E-2</v>
      </c>
      <c r="O18" s="443">
        <f t="shared" si="3"/>
        <v>1.49E-2</v>
      </c>
      <c r="P18" s="443">
        <f t="shared" si="3"/>
        <v>1.49E-2</v>
      </c>
      <c r="R18" s="814"/>
    </row>
    <row r="19" spans="1:20" x14ac:dyDescent="0.2">
      <c r="A19" s="5" t="s">
        <v>95</v>
      </c>
      <c r="B19" s="822"/>
      <c r="C19" s="441">
        <v>2.6926999999999999</v>
      </c>
      <c r="D19" s="441">
        <v>2.6926999999999999</v>
      </c>
      <c r="E19" s="441">
        <v>2.6926999999999999</v>
      </c>
      <c r="F19" s="441">
        <v>2.6926999999999999</v>
      </c>
      <c r="G19" s="441">
        <v>2.6926999999999999</v>
      </c>
      <c r="H19" s="441">
        <f t="shared" si="3"/>
        <v>2.6926999999999999</v>
      </c>
      <c r="I19" s="441">
        <f t="shared" si="3"/>
        <v>2.6926999999999999</v>
      </c>
      <c r="J19" s="487">
        <f t="shared" si="3"/>
        <v>2.6926999999999999</v>
      </c>
      <c r="K19" s="465">
        <f t="shared" si="3"/>
        <v>2.6926999999999999</v>
      </c>
      <c r="L19" s="465">
        <f t="shared" si="3"/>
        <v>2.6926999999999999</v>
      </c>
      <c r="M19" s="443">
        <f t="shared" si="3"/>
        <v>2.6926999999999999</v>
      </c>
      <c r="N19" s="443">
        <f t="shared" si="3"/>
        <v>2.6926999999999999</v>
      </c>
      <c r="O19" s="443">
        <f t="shared" si="3"/>
        <v>2.6926999999999999</v>
      </c>
      <c r="P19" s="443">
        <f t="shared" si="3"/>
        <v>2.6926999999999999</v>
      </c>
      <c r="R19" s="814"/>
    </row>
    <row r="20" spans="1:20" x14ac:dyDescent="0.2">
      <c r="A20" s="822" t="s">
        <v>116</v>
      </c>
      <c r="B20" s="822"/>
      <c r="C20" s="441">
        <v>6.54E-2</v>
      </c>
      <c r="D20" s="441">
        <v>6.54E-2</v>
      </c>
      <c r="E20" s="441">
        <v>6.54E-2</v>
      </c>
      <c r="F20" s="441">
        <v>6.54E-2</v>
      </c>
      <c r="G20" s="441">
        <v>6.54E-2</v>
      </c>
      <c r="H20" s="441">
        <f t="shared" si="3"/>
        <v>6.54E-2</v>
      </c>
      <c r="I20" s="441">
        <f t="shared" si="3"/>
        <v>6.54E-2</v>
      </c>
      <c r="J20" s="487">
        <f t="shared" si="3"/>
        <v>6.54E-2</v>
      </c>
      <c r="K20" s="465">
        <f t="shared" si="3"/>
        <v>6.54E-2</v>
      </c>
      <c r="L20" s="465">
        <f t="shared" si="3"/>
        <v>6.54E-2</v>
      </c>
      <c r="M20" s="443">
        <f t="shared" si="3"/>
        <v>6.54E-2</v>
      </c>
      <c r="N20" s="443">
        <f t="shared" si="3"/>
        <v>6.54E-2</v>
      </c>
      <c r="O20" s="443">
        <f t="shared" si="3"/>
        <v>6.54E-2</v>
      </c>
      <c r="P20" s="443">
        <f t="shared" si="3"/>
        <v>6.54E-2</v>
      </c>
      <c r="R20" s="814"/>
    </row>
    <row r="21" spans="1:20" s="388" customFormat="1" x14ac:dyDescent="0.2">
      <c r="C21" s="389"/>
      <c r="D21" s="512">
        <f t="shared" ref="D21:P21" si="4">D23-C23</f>
        <v>2486.9399999999951</v>
      </c>
      <c r="E21" s="512">
        <f t="shared" si="4"/>
        <v>2286.7400000000052</v>
      </c>
      <c r="F21" s="512">
        <f t="shared" si="4"/>
        <v>1185.489999999998</v>
      </c>
      <c r="G21" s="393">
        <f t="shared" si="4"/>
        <v>152.83000000000175</v>
      </c>
      <c r="H21" s="512">
        <f t="shared" si="4"/>
        <v>672.98999999999796</v>
      </c>
      <c r="I21" s="393">
        <f>I23-H23</f>
        <v>-161.9800000000032</v>
      </c>
      <c r="J21" s="512">
        <f>J23-I23</f>
        <v>170.18000000000029</v>
      </c>
      <c r="K21" s="511">
        <f>K23-J23</f>
        <v>598.27000000000407</v>
      </c>
      <c r="L21" s="450">
        <f t="shared" si="4"/>
        <v>371.79000000000087</v>
      </c>
      <c r="M21" s="450">
        <f t="shared" si="4"/>
        <v>0</v>
      </c>
      <c r="N21" s="450">
        <f t="shared" si="4"/>
        <v>0</v>
      </c>
      <c r="O21" s="450">
        <f t="shared" si="4"/>
        <v>0</v>
      </c>
      <c r="P21" s="450">
        <f t="shared" si="4"/>
        <v>0</v>
      </c>
      <c r="R21" s="813"/>
    </row>
    <row r="22" spans="1:20" x14ac:dyDescent="0.2">
      <c r="A22" s="5" t="s">
        <v>146</v>
      </c>
      <c r="C22" s="742">
        <v>40.26</v>
      </c>
      <c r="D22" s="742">
        <v>40.25</v>
      </c>
      <c r="E22" s="742">
        <v>40.200000000000003</v>
      </c>
      <c r="F22" s="742">
        <v>40.14</v>
      </c>
      <c r="G22" s="742">
        <v>40.14</v>
      </c>
      <c r="H22" s="742">
        <v>40.26</v>
      </c>
      <c r="I22" s="742">
        <v>40.4</v>
      </c>
      <c r="J22" s="743">
        <v>40.43</v>
      </c>
      <c r="K22" s="744">
        <v>40.630000000000003</v>
      </c>
      <c r="L22" s="744">
        <v>40.58</v>
      </c>
      <c r="M22" s="745">
        <f t="shared" ref="M22:P27" si="5">L22</f>
        <v>40.58</v>
      </c>
      <c r="N22" s="745">
        <f t="shared" si="5"/>
        <v>40.58</v>
      </c>
      <c r="O22" s="745">
        <f t="shared" si="5"/>
        <v>40.58</v>
      </c>
      <c r="P22" s="745">
        <f t="shared" si="5"/>
        <v>40.58</v>
      </c>
      <c r="R22" s="815"/>
    </row>
    <row r="23" spans="1:20" x14ac:dyDescent="0.2">
      <c r="A23" s="5" t="s">
        <v>147</v>
      </c>
      <c r="B23" s="65"/>
      <c r="C23" s="746">
        <v>51066.62</v>
      </c>
      <c r="D23" s="746">
        <v>53553.56</v>
      </c>
      <c r="E23" s="746">
        <v>55840.3</v>
      </c>
      <c r="F23" s="746">
        <v>57025.79</v>
      </c>
      <c r="G23" s="746">
        <v>57178.62</v>
      </c>
      <c r="H23" s="746">
        <v>57851.61</v>
      </c>
      <c r="I23" s="746">
        <v>57689.63</v>
      </c>
      <c r="J23" s="747">
        <v>57859.81</v>
      </c>
      <c r="K23" s="748">
        <v>58458.080000000002</v>
      </c>
      <c r="L23" s="748">
        <v>58829.87</v>
      </c>
      <c r="M23" s="749">
        <f t="shared" si="5"/>
        <v>58829.87</v>
      </c>
      <c r="N23" s="749">
        <f t="shared" si="5"/>
        <v>58829.87</v>
      </c>
      <c r="O23" s="749">
        <f t="shared" si="5"/>
        <v>58829.87</v>
      </c>
      <c r="P23" s="749">
        <f t="shared" si="5"/>
        <v>58829.87</v>
      </c>
      <c r="R23" s="816"/>
      <c r="T23" s="802"/>
    </row>
    <row r="24" spans="1:20" x14ac:dyDescent="0.2">
      <c r="A24" s="65" t="s">
        <v>83</v>
      </c>
      <c r="C24" s="746">
        <v>64431.17</v>
      </c>
      <c r="D24" s="746">
        <v>67568.97</v>
      </c>
      <c r="E24" s="746">
        <v>69819.02</v>
      </c>
      <c r="F24" s="746">
        <v>71774.649999999994</v>
      </c>
      <c r="G24" s="746">
        <v>71646.17</v>
      </c>
      <c r="H24" s="746">
        <v>72539.600000000006</v>
      </c>
      <c r="I24" s="746">
        <v>72625.919999999998</v>
      </c>
      <c r="J24" s="747">
        <v>74997.919999999998</v>
      </c>
      <c r="K24" s="748">
        <v>75052.67</v>
      </c>
      <c r="L24" s="748">
        <v>75052.67</v>
      </c>
      <c r="M24" s="749">
        <f t="shared" si="5"/>
        <v>75052.67</v>
      </c>
      <c r="N24" s="749">
        <f t="shared" si="5"/>
        <v>75052.67</v>
      </c>
      <c r="O24" s="749">
        <f t="shared" si="5"/>
        <v>75052.67</v>
      </c>
      <c r="P24" s="749">
        <f t="shared" si="5"/>
        <v>75052.67</v>
      </c>
      <c r="R24" s="816"/>
      <c r="T24" s="802"/>
    </row>
    <row r="25" spans="1:20" x14ac:dyDescent="0.2">
      <c r="A25" s="5" t="s">
        <v>148</v>
      </c>
      <c r="C25" s="746">
        <v>24475.8</v>
      </c>
      <c r="D25" s="746">
        <v>25671.09</v>
      </c>
      <c r="E25" s="746">
        <v>26784.57</v>
      </c>
      <c r="F25" s="746">
        <v>27374.47</v>
      </c>
      <c r="G25" s="746">
        <v>27447.83</v>
      </c>
      <c r="H25" s="746">
        <v>27727.79</v>
      </c>
      <c r="I25" s="746">
        <v>27600.18</v>
      </c>
      <c r="J25" s="747">
        <v>27670.880000000001</v>
      </c>
      <c r="K25" s="748">
        <v>27885.02</v>
      </c>
      <c r="L25" s="748">
        <v>28080.44</v>
      </c>
      <c r="M25" s="749">
        <f t="shared" si="5"/>
        <v>28080.44</v>
      </c>
      <c r="N25" s="749">
        <f t="shared" si="5"/>
        <v>28080.44</v>
      </c>
      <c r="O25" s="749">
        <f t="shared" si="5"/>
        <v>28080.44</v>
      </c>
      <c r="P25" s="749">
        <f t="shared" si="5"/>
        <v>28080.44</v>
      </c>
      <c r="R25" s="816"/>
      <c r="T25" s="802"/>
    </row>
    <row r="26" spans="1:20" x14ac:dyDescent="0.2">
      <c r="A26" s="5" t="s">
        <v>149</v>
      </c>
      <c r="C26" s="746">
        <v>660.51</v>
      </c>
      <c r="D26" s="746">
        <v>692.73</v>
      </c>
      <c r="E26" s="746">
        <v>722.78</v>
      </c>
      <c r="F26" s="746">
        <v>738.7</v>
      </c>
      <c r="G26" s="746">
        <v>740.68</v>
      </c>
      <c r="H26" s="746">
        <v>748.23</v>
      </c>
      <c r="I26" s="746">
        <v>744.79</v>
      </c>
      <c r="J26" s="747">
        <v>746.7</v>
      </c>
      <c r="K26" s="748">
        <v>752.48</v>
      </c>
      <c r="L26" s="748">
        <v>757.75</v>
      </c>
      <c r="M26" s="749">
        <f t="shared" si="5"/>
        <v>757.75</v>
      </c>
      <c r="N26" s="749">
        <f t="shared" si="5"/>
        <v>757.75</v>
      </c>
      <c r="O26" s="749">
        <f t="shared" si="5"/>
        <v>757.75</v>
      </c>
      <c r="P26" s="749">
        <f t="shared" si="5"/>
        <v>757.75</v>
      </c>
      <c r="R26" s="816"/>
      <c r="T26" s="802"/>
    </row>
    <row r="27" spans="1:20" x14ac:dyDescent="0.2">
      <c r="A27" s="7" t="s">
        <v>179</v>
      </c>
      <c r="C27" s="62">
        <f>+C24-C23</f>
        <v>13364.549999999996</v>
      </c>
      <c r="D27" s="62">
        <f>+D24-D23</f>
        <v>14015.410000000003</v>
      </c>
      <c r="E27" s="752">
        <v>17069.72</v>
      </c>
      <c r="F27" s="752">
        <v>17836.86</v>
      </c>
      <c r="G27" s="752">
        <v>17790.55</v>
      </c>
      <c r="H27" s="752">
        <v>17791.990000000002</v>
      </c>
      <c r="I27" s="752">
        <v>17507.29</v>
      </c>
      <c r="J27" s="753">
        <v>19704.11</v>
      </c>
      <c r="K27" s="750">
        <v>19162.59</v>
      </c>
      <c r="L27" s="750">
        <v>18790.8</v>
      </c>
      <c r="M27" s="751">
        <f t="shared" si="5"/>
        <v>18790.8</v>
      </c>
      <c r="N27" s="751">
        <f t="shared" si="5"/>
        <v>18790.8</v>
      </c>
      <c r="O27" s="751">
        <f t="shared" si="5"/>
        <v>18790.8</v>
      </c>
      <c r="P27" s="751">
        <f t="shared" si="5"/>
        <v>18790.8</v>
      </c>
      <c r="R27" s="817"/>
      <c r="T27" s="802"/>
    </row>
    <row r="28" spans="1:20" x14ac:dyDescent="0.2">
      <c r="A28" s="7" t="s">
        <v>180</v>
      </c>
      <c r="C28" s="63">
        <f>+C27*2</f>
        <v>26729.099999999991</v>
      </c>
      <c r="D28" s="63">
        <f>+D27*2</f>
        <v>28030.820000000007</v>
      </c>
      <c r="E28" s="39">
        <f t="shared" ref="E28:I28" si="6">(E43*2)+E44</f>
        <v>31048.440000000002</v>
      </c>
      <c r="F28" s="39">
        <f t="shared" si="6"/>
        <v>32585.719999999994</v>
      </c>
      <c r="G28" s="39">
        <f t="shared" si="6"/>
        <v>32258.099999999995</v>
      </c>
      <c r="H28" s="39">
        <f t="shared" si="6"/>
        <v>32479.980000000007</v>
      </c>
      <c r="I28" s="39">
        <f t="shared" si="6"/>
        <v>32443.58</v>
      </c>
      <c r="J28" s="496">
        <f t="shared" ref="J28:O28" si="7">(J43*2)+J44</f>
        <v>36842.22</v>
      </c>
      <c r="K28" s="496">
        <f t="shared" si="7"/>
        <v>35757.179999999993</v>
      </c>
      <c r="L28" s="817">
        <f t="shared" si="7"/>
        <v>35013.599999999991</v>
      </c>
      <c r="M28" s="496">
        <f t="shared" si="7"/>
        <v>35013.599999999991</v>
      </c>
      <c r="N28" s="496">
        <f t="shared" si="7"/>
        <v>35013.599999999991</v>
      </c>
      <c r="O28" s="496">
        <f t="shared" si="7"/>
        <v>35013.599999999991</v>
      </c>
      <c r="P28" s="496">
        <f t="shared" ref="P28" si="8">(P43*2)+P44</f>
        <v>35013.599999999991</v>
      </c>
      <c r="R28" s="817"/>
      <c r="T28" s="802"/>
    </row>
    <row r="30" spans="1:20" x14ac:dyDescent="0.2">
      <c r="A30" s="7" t="s">
        <v>40</v>
      </c>
      <c r="B30" s="66"/>
      <c r="C30" s="34">
        <f>ROUND(tabpers!C25*tabpers!C14,2)</f>
        <v>1458.76</v>
      </c>
      <c r="D30" s="34">
        <f>ROUND(tabpers!D25*tabpers!D14,2)</f>
        <v>1530</v>
      </c>
      <c r="E30" s="34">
        <f>ROUND(tabpers!E25*tabpers!E14,2)</f>
        <v>1596.36</v>
      </c>
      <c r="F30" s="34">
        <f>ROUND(tabpers!F25*tabpers!F14,2)</f>
        <v>1631.52</v>
      </c>
      <c r="G30" s="34">
        <f>ROUND(tabpers!G25*tabpers!G14,2)</f>
        <v>1633.15</v>
      </c>
      <c r="H30" s="34">
        <f>ROUND(tabpers!H25*tabpers!H14,2)</f>
        <v>1649.8</v>
      </c>
      <c r="I30" s="34">
        <f>ROUND(tabpers!I25*tabpers!I14,2)</f>
        <v>1642.21</v>
      </c>
      <c r="J30" s="497">
        <f>ROUND(tabpers!J25*tabpers!J14,2)</f>
        <v>1646.42</v>
      </c>
      <c r="K30" s="471">
        <f>ROUND(tabpers!K25*tabpers!K14,2)</f>
        <v>1659.16</v>
      </c>
      <c r="L30" s="471">
        <f>ROUND(tabpers!L25*tabpers!L14,2)</f>
        <v>1670.79</v>
      </c>
      <c r="M30" s="451">
        <f>ROUND(tabpers!M25*tabpers!M14,2)</f>
        <v>1670.79</v>
      </c>
      <c r="N30" s="451">
        <f>ROUND(tabpers!N25*tabpers!N14,2)</f>
        <v>1670.79</v>
      </c>
      <c r="O30" s="451">
        <f>ROUND(tabpers!O25*tabpers!O14,2)</f>
        <v>1670.79</v>
      </c>
      <c r="P30" s="451">
        <f>ROUND(tabpers!P25*tabpers!P14,2)</f>
        <v>1670.79</v>
      </c>
      <c r="R30" s="804"/>
      <c r="T30" s="802"/>
    </row>
    <row r="31" spans="1:20" x14ac:dyDescent="0.2">
      <c r="A31" s="7" t="s">
        <v>41</v>
      </c>
      <c r="B31" s="66"/>
      <c r="C31" s="34">
        <f>ROUND(tabpers!C14*tabpers!C26,2)</f>
        <v>39.369999999999997</v>
      </c>
      <c r="D31" s="34">
        <f>ROUND(tabpers!D14*tabpers!D26,2)</f>
        <v>41.29</v>
      </c>
      <c r="E31" s="34">
        <f>ROUND(tabpers!E14*tabpers!E26,2)</f>
        <v>43.08</v>
      </c>
      <c r="F31" s="34">
        <f>ROUND(tabpers!F14*tabpers!F26,2)</f>
        <v>44.03</v>
      </c>
      <c r="G31" s="34">
        <f>ROUND(tabpers!G14*tabpers!G26,2)</f>
        <v>44.07</v>
      </c>
      <c r="H31" s="34">
        <f>ROUND(tabpers!H14*tabpers!H26,2)</f>
        <v>44.52</v>
      </c>
      <c r="I31" s="34">
        <f>ROUND(tabpers!I14*tabpers!I26,2)</f>
        <v>44.32</v>
      </c>
      <c r="J31" s="497">
        <f>ROUND(tabpers!J14*tabpers!J26,2)</f>
        <v>44.43</v>
      </c>
      <c r="K31" s="471">
        <f>ROUND(tabpers!K14*tabpers!K26,2)</f>
        <v>44.77</v>
      </c>
      <c r="L31" s="471">
        <f>ROUND(tabpers!L14*tabpers!L26,2)</f>
        <v>45.09</v>
      </c>
      <c r="M31" s="451">
        <f>ROUND(tabpers!M14*tabpers!M26,2)</f>
        <v>45.09</v>
      </c>
      <c r="N31" s="451">
        <f>ROUND(tabpers!N14*tabpers!N26,2)</f>
        <v>45.09</v>
      </c>
      <c r="O31" s="451">
        <f>ROUND(tabpers!O14*tabpers!O26,2)</f>
        <v>45.09</v>
      </c>
      <c r="P31" s="451">
        <f>ROUND(tabpers!P14*tabpers!P26,2)</f>
        <v>45.09</v>
      </c>
      <c r="R31" s="804"/>
      <c r="T31" s="802"/>
    </row>
    <row r="32" spans="1:20" x14ac:dyDescent="0.2">
      <c r="A32" s="7" t="s">
        <v>42</v>
      </c>
      <c r="B32" s="66"/>
      <c r="C32" s="34">
        <f>ROUND(tabpers!C25*tabpers!C15,2)</f>
        <v>1015.75</v>
      </c>
      <c r="D32" s="34">
        <f>ROUND(tabpers!D25*tabpers!D15,2)</f>
        <v>1065.3499999999999</v>
      </c>
      <c r="E32" s="34">
        <f>ROUND(tabpers!E25*tabpers!E15,2)</f>
        <v>1111.56</v>
      </c>
      <c r="F32" s="34">
        <f>ROUND(tabpers!F25*tabpers!F15,2)</f>
        <v>1136.04</v>
      </c>
      <c r="G32" s="34">
        <f>ROUND(tabpers!G25*tabpers!G15,2)</f>
        <v>1136.3399999999999</v>
      </c>
      <c r="H32" s="34">
        <f>ROUND(tabpers!H25*tabpers!H15,2)</f>
        <v>1147.93</v>
      </c>
      <c r="I32" s="34">
        <f>ROUND(tabpers!I25*tabpers!I15,2)</f>
        <v>1142.6500000000001</v>
      </c>
      <c r="J32" s="497">
        <f>ROUND(tabpers!J25*tabpers!J15,2)</f>
        <v>1145.57</v>
      </c>
      <c r="K32" s="471">
        <f>ROUND(tabpers!K25*tabpers!K15,2)</f>
        <v>1154.44</v>
      </c>
      <c r="L32" s="471">
        <f>ROUND(tabpers!L25*tabpers!L15,2)</f>
        <v>1162.53</v>
      </c>
      <c r="M32" s="451">
        <f>ROUND(tabpers!M25*tabpers!M15,2)</f>
        <v>1162.53</v>
      </c>
      <c r="N32" s="451">
        <f>ROUND(tabpers!N25*tabpers!N15,2)</f>
        <v>1162.53</v>
      </c>
      <c r="O32" s="451">
        <f>ROUND(tabpers!O25*tabpers!O15,2)</f>
        <v>1162.53</v>
      </c>
      <c r="P32" s="451">
        <f>ROUND(tabpers!P25*tabpers!P15,2)</f>
        <v>1162.53</v>
      </c>
      <c r="R32" s="804"/>
      <c r="T32" s="802"/>
    </row>
    <row r="33" spans="1:20" x14ac:dyDescent="0.2">
      <c r="A33" s="7" t="s">
        <v>43</v>
      </c>
      <c r="B33" s="66"/>
      <c r="C33" s="34">
        <f>ROUND(tabpers!C15*tabpers!C26,2)</f>
        <v>27.41</v>
      </c>
      <c r="D33" s="34">
        <f>ROUND(tabpers!D15*tabpers!D26,2)</f>
        <v>28.75</v>
      </c>
      <c r="E33" s="34">
        <f>ROUND(tabpers!E15*tabpers!E26,2)</f>
        <v>30</v>
      </c>
      <c r="F33" s="34">
        <f>ROUND(tabpers!F15*tabpers!F26,2)</f>
        <v>30.66</v>
      </c>
      <c r="G33" s="34">
        <f>ROUND(tabpers!G15*tabpers!G26,2)</f>
        <v>30.66</v>
      </c>
      <c r="H33" s="34">
        <f>ROUND(tabpers!H15*tabpers!H26,2)</f>
        <v>30.98</v>
      </c>
      <c r="I33" s="34">
        <f>ROUND(tabpers!I15*tabpers!I26,2)</f>
        <v>30.83</v>
      </c>
      <c r="J33" s="497">
        <f>ROUND(tabpers!J15*tabpers!J26,2)</f>
        <v>30.91</v>
      </c>
      <c r="K33" s="471">
        <f>ROUND(tabpers!K15*tabpers!K26,2)</f>
        <v>31.15</v>
      </c>
      <c r="L33" s="471">
        <f>ROUND(tabpers!L15*tabpers!L26,2)</f>
        <v>31.37</v>
      </c>
      <c r="M33" s="451">
        <f>ROUND(tabpers!M15*tabpers!M26,2)</f>
        <v>31.37</v>
      </c>
      <c r="N33" s="451">
        <f>ROUND(tabpers!N15*tabpers!N26,2)</f>
        <v>31.37</v>
      </c>
      <c r="O33" s="451">
        <f>ROUND(tabpers!O15*tabpers!O26,2)</f>
        <v>31.37</v>
      </c>
      <c r="P33" s="451">
        <f>ROUND(tabpers!P15*tabpers!P26,2)</f>
        <v>31.37</v>
      </c>
      <c r="R33" s="804"/>
      <c r="T33" s="802"/>
    </row>
    <row r="34" spans="1:20" x14ac:dyDescent="0.2">
      <c r="A34" s="7" t="s">
        <v>49</v>
      </c>
      <c r="B34" s="9"/>
      <c r="C34" s="34">
        <f>ROUND(tabpers!C25*tabpers!C16,2)</f>
        <v>1231.1300000000001</v>
      </c>
      <c r="D34" s="34">
        <f>ROUND(tabpers!D25*tabpers!D16,2)</f>
        <v>1291.26</v>
      </c>
      <c r="E34" s="34">
        <f>ROUND(tabpers!E25*tabpers!E16,2)</f>
        <v>1347.26</v>
      </c>
      <c r="F34" s="34">
        <f>ROUND(tabpers!F25*tabpers!F16,2)</f>
        <v>1376.94</v>
      </c>
      <c r="G34" s="34">
        <f>ROUND(tabpers!G25*tabpers!G16,2)</f>
        <v>1380.63</v>
      </c>
      <c r="H34" s="34">
        <f>ROUND(tabpers!H25*tabpers!H16,2)</f>
        <v>1394.71</v>
      </c>
      <c r="I34" s="34">
        <f>ROUND(tabpers!I25*tabpers!I16,2)</f>
        <v>1388.29</v>
      </c>
      <c r="J34" s="497">
        <f>ROUND(tabpers!J25*tabpers!J16,2)</f>
        <v>1391.85</v>
      </c>
      <c r="K34" s="471">
        <f>ROUND(tabpers!K25*tabpers!K16,2)</f>
        <v>1402.62</v>
      </c>
      <c r="L34" s="471">
        <f>ROUND(tabpers!L25*tabpers!L16,2)</f>
        <v>1412.45</v>
      </c>
      <c r="M34" s="451">
        <f>ROUND(tabpers!M25*tabpers!M16,2)</f>
        <v>1412.45</v>
      </c>
      <c r="N34" s="451">
        <f>ROUND(tabpers!N25*tabpers!N16,2)</f>
        <v>1412.45</v>
      </c>
      <c r="O34" s="451">
        <f>ROUND(tabpers!O25*tabpers!O16,2)</f>
        <v>1412.45</v>
      </c>
      <c r="P34" s="451">
        <f>ROUND(tabpers!P25*tabpers!P16,2)</f>
        <v>1412.45</v>
      </c>
      <c r="R34" s="804"/>
      <c r="T34" s="802"/>
    </row>
    <row r="35" spans="1:20" x14ac:dyDescent="0.2">
      <c r="A35" s="7" t="s">
        <v>50</v>
      </c>
      <c r="B35" s="9"/>
      <c r="C35" s="34">
        <f>ROUND(tabpers!C16*tabpers!C26,2)</f>
        <v>33.22</v>
      </c>
      <c r="D35" s="34">
        <f>ROUND(tabpers!D16*tabpers!D26,2)</f>
        <v>34.840000000000003</v>
      </c>
      <c r="E35" s="34">
        <f>ROUND(tabpers!E16*tabpers!E26,2)</f>
        <v>36.36</v>
      </c>
      <c r="F35" s="34">
        <f>ROUND(tabpers!F16*tabpers!F26,2)</f>
        <v>37.159999999999997</v>
      </c>
      <c r="G35" s="34">
        <f>ROUND(tabpers!G16*tabpers!G26,2)</f>
        <v>37.26</v>
      </c>
      <c r="H35" s="34">
        <f>ROUND(tabpers!H16*tabpers!H26,2)</f>
        <v>37.64</v>
      </c>
      <c r="I35" s="34">
        <f>ROUND(tabpers!I16*tabpers!I26,2)</f>
        <v>37.46</v>
      </c>
      <c r="J35" s="497">
        <f>ROUND(tabpers!J16*tabpers!J26,2)</f>
        <v>37.56</v>
      </c>
      <c r="K35" s="471">
        <f>ROUND(tabpers!K16*tabpers!K26,2)</f>
        <v>37.85</v>
      </c>
      <c r="L35" s="471">
        <f>ROUND(tabpers!L16*tabpers!L26,2)</f>
        <v>38.11</v>
      </c>
      <c r="M35" s="451">
        <f>ROUND(tabpers!M16*tabpers!M26,2)</f>
        <v>38.11</v>
      </c>
      <c r="N35" s="451">
        <f>ROUND(tabpers!N16*tabpers!N26,2)</f>
        <v>38.11</v>
      </c>
      <c r="O35" s="451">
        <f>ROUND(tabpers!O16*tabpers!O26,2)</f>
        <v>38.11</v>
      </c>
      <c r="P35" s="451">
        <f>ROUND(tabpers!P16*tabpers!P26,2)</f>
        <v>38.11</v>
      </c>
      <c r="R35" s="804"/>
      <c r="T35" s="802"/>
    </row>
    <row r="36" spans="1:20" x14ac:dyDescent="0.2">
      <c r="A36" s="7" t="s">
        <v>52</v>
      </c>
      <c r="B36" s="9"/>
      <c r="C36" s="34">
        <f>ROUND(tabpers!C25*tabpers!C17,2)</f>
        <v>52642.55</v>
      </c>
      <c r="D36" s="34">
        <f>ROUND(tabpers!D25*tabpers!D17,2)</f>
        <v>55213.38</v>
      </c>
      <c r="E36" s="34">
        <f>ROUND(tabpers!E25*tabpers!E17,2)</f>
        <v>57608.25</v>
      </c>
      <c r="F36" s="34">
        <f>ROUND(tabpers!F25*tabpers!F17,2)</f>
        <v>58877.01</v>
      </c>
      <c r="G36" s="34">
        <f>ROUND(tabpers!G25*tabpers!G17,2)</f>
        <v>59034.79</v>
      </c>
      <c r="H36" s="34">
        <f>ROUND(tabpers!H25*tabpers!H17,2)</f>
        <v>59636.93</v>
      </c>
      <c r="I36" s="34">
        <f>ROUND(tabpers!I25*tabpers!I17,2)</f>
        <v>59362.47</v>
      </c>
      <c r="J36" s="497">
        <f>ROUND(tabpers!J25*tabpers!J17,2)</f>
        <v>59514.53</v>
      </c>
      <c r="K36" s="471">
        <f>ROUND(tabpers!K25*tabpers!K17,2)</f>
        <v>59975.1</v>
      </c>
      <c r="L36" s="471">
        <f>ROUND(tabpers!L25*tabpers!L17,2)</f>
        <v>60395.41</v>
      </c>
      <c r="M36" s="451">
        <f>ROUND(tabpers!M25*tabpers!M17,2)</f>
        <v>60395.41</v>
      </c>
      <c r="N36" s="451">
        <f>ROUND(tabpers!N25*tabpers!N17,2)</f>
        <v>60395.41</v>
      </c>
      <c r="O36" s="451">
        <f>ROUND(tabpers!O25*tabpers!O17,2)</f>
        <v>60395.41</v>
      </c>
      <c r="P36" s="451">
        <f>ROUND(tabpers!P25*tabpers!P17,2)</f>
        <v>60395.41</v>
      </c>
      <c r="R36" s="804"/>
      <c r="T36" s="802"/>
    </row>
    <row r="37" spans="1:20" x14ac:dyDescent="0.2">
      <c r="A37" s="7" t="s">
        <v>53</v>
      </c>
      <c r="B37" s="9"/>
      <c r="C37" s="34">
        <f>ROUND(tabpers!C17*tabpers!C26,2)</f>
        <v>1420.62</v>
      </c>
      <c r="D37" s="34">
        <f>ROUND(tabpers!D17*tabpers!D26,2)</f>
        <v>1489.92</v>
      </c>
      <c r="E37" s="34">
        <f>ROUND(tabpers!E17*tabpers!E26,2)</f>
        <v>1554.56</v>
      </c>
      <c r="F37" s="34">
        <f>ROUND(tabpers!F17*tabpers!F26,2)</f>
        <v>1588.8</v>
      </c>
      <c r="G37" s="34">
        <f>ROUND(tabpers!G17*tabpers!G26,2)</f>
        <v>1593.05</v>
      </c>
      <c r="H37" s="34">
        <f>ROUND(tabpers!H17*tabpers!H26,2)</f>
        <v>1609.29</v>
      </c>
      <c r="I37" s="34">
        <f>ROUND(tabpers!I17*tabpers!I26,2)</f>
        <v>1601.89</v>
      </c>
      <c r="J37" s="497">
        <f>ROUND(tabpers!J17*tabpers!J26,2)</f>
        <v>1606</v>
      </c>
      <c r="K37" s="471">
        <f>ROUND(tabpers!K17*tabpers!K26,2)</f>
        <v>1618.43</v>
      </c>
      <c r="L37" s="471">
        <f>ROUND(tabpers!L17*tabpers!L26,2)</f>
        <v>1629.77</v>
      </c>
      <c r="M37" s="451">
        <f>ROUND(tabpers!M17*tabpers!M26,2)</f>
        <v>1629.77</v>
      </c>
      <c r="N37" s="451">
        <f>ROUND(tabpers!N17*tabpers!N26,2)</f>
        <v>1629.77</v>
      </c>
      <c r="O37" s="451">
        <f>ROUND(tabpers!O17*tabpers!O26,2)</f>
        <v>1629.77</v>
      </c>
      <c r="P37" s="451">
        <f>ROUND(tabpers!P17*tabpers!P26,2)</f>
        <v>1629.77</v>
      </c>
      <c r="R37" s="804"/>
      <c r="T37" s="802"/>
    </row>
    <row r="38" spans="1:20" x14ac:dyDescent="0.2">
      <c r="A38" s="7" t="s">
        <v>54</v>
      </c>
      <c r="B38" s="9"/>
      <c r="C38" s="34">
        <f>ROUND(tabpers!C25*tabpers!C18,2)</f>
        <v>364.69</v>
      </c>
      <c r="D38" s="34">
        <f>ROUND(tabpers!D25*tabpers!D18,2)</f>
        <v>382.5</v>
      </c>
      <c r="E38" s="34">
        <f>ROUND(tabpers!E25*tabpers!E18,2)</f>
        <v>399.09</v>
      </c>
      <c r="F38" s="34">
        <f>ROUND(tabpers!F25*tabpers!F18,2)</f>
        <v>407.88</v>
      </c>
      <c r="G38" s="34">
        <f>ROUND(tabpers!G25*tabpers!G18,2)</f>
        <v>408.97</v>
      </c>
      <c r="H38" s="34">
        <f>ROUND(tabpers!H25*tabpers!H18,2)</f>
        <v>413.14</v>
      </c>
      <c r="I38" s="34">
        <f>ROUND(tabpers!I25*tabpers!I18,2)</f>
        <v>411.24</v>
      </c>
      <c r="J38" s="497">
        <f>ROUND(tabpers!J25*tabpers!J18,2)</f>
        <v>412.3</v>
      </c>
      <c r="K38" s="471">
        <f>ROUND(tabpers!K25*tabpers!K18,2)</f>
        <v>415.49</v>
      </c>
      <c r="L38" s="471">
        <f>ROUND(tabpers!L25*tabpers!L18,2)</f>
        <v>418.4</v>
      </c>
      <c r="M38" s="451">
        <f>ROUND(tabpers!M25*tabpers!M18,2)</f>
        <v>418.4</v>
      </c>
      <c r="N38" s="451">
        <f>ROUND(tabpers!N25*tabpers!N18,2)</f>
        <v>418.4</v>
      </c>
      <c r="O38" s="451">
        <f>ROUND(tabpers!O25*tabpers!O18,2)</f>
        <v>418.4</v>
      </c>
      <c r="P38" s="451">
        <f>ROUND(tabpers!P25*tabpers!P18,2)</f>
        <v>418.4</v>
      </c>
      <c r="R38" s="804"/>
      <c r="T38" s="802"/>
    </row>
    <row r="39" spans="1:20" x14ac:dyDescent="0.2">
      <c r="A39" s="7" t="s">
        <v>55</v>
      </c>
      <c r="B39" s="66"/>
      <c r="C39" s="34">
        <f>ROUND(tabpers!C18*tabpers!C26,2)</f>
        <v>9.84</v>
      </c>
      <c r="D39" s="34">
        <f>ROUND(tabpers!D18*tabpers!D26,2)</f>
        <v>10.32</v>
      </c>
      <c r="E39" s="34">
        <f>ROUND(tabpers!E18*tabpers!E26,2)</f>
        <v>10.77</v>
      </c>
      <c r="F39" s="34">
        <f>ROUND(tabpers!F18*tabpers!F26,2)</f>
        <v>11.01</v>
      </c>
      <c r="G39" s="34">
        <f>ROUND(tabpers!G18*tabpers!G26,2)</f>
        <v>11.04</v>
      </c>
      <c r="H39" s="34">
        <f>ROUND(tabpers!H18*tabpers!H26,2)</f>
        <v>11.15</v>
      </c>
      <c r="I39" s="34">
        <f>ROUND(tabpers!I18*tabpers!I26,2)</f>
        <v>11.1</v>
      </c>
      <c r="J39" s="497">
        <f>ROUND(tabpers!J18*tabpers!J26,2)</f>
        <v>11.13</v>
      </c>
      <c r="K39" s="471">
        <f>ROUND(tabpers!K18*tabpers!K26,2)</f>
        <v>11.21</v>
      </c>
      <c r="L39" s="471">
        <f>ROUND(tabpers!L18*tabpers!L26,2)</f>
        <v>11.29</v>
      </c>
      <c r="M39" s="451">
        <f>ROUND(tabpers!M18*tabpers!M26,2)</f>
        <v>11.29</v>
      </c>
      <c r="N39" s="451">
        <f>ROUND(tabpers!N18*tabpers!N26,2)</f>
        <v>11.29</v>
      </c>
      <c r="O39" s="451">
        <f>ROUND(tabpers!O18*tabpers!O26,2)</f>
        <v>11.29</v>
      </c>
      <c r="P39" s="451">
        <f>ROUND(tabpers!P18*tabpers!P26,2)</f>
        <v>11.29</v>
      </c>
      <c r="R39" s="804"/>
      <c r="T39" s="802"/>
    </row>
    <row r="40" spans="1:20" x14ac:dyDescent="0.2">
      <c r="A40" s="8" t="s">
        <v>56</v>
      </c>
      <c r="B40" s="8"/>
      <c r="C40" s="34">
        <f>ROUND(tabpers!C25*tabpers!C19+C43,2)</f>
        <v>79270.539999999994</v>
      </c>
      <c r="D40" s="34">
        <f>ROUND(tabpers!D25*tabpers!D19+D43,2)</f>
        <v>83139.95</v>
      </c>
      <c r="E40" s="34">
        <f>ROUND(tabpers!E25*tabpers!E19+E43,2)</f>
        <v>86101.53</v>
      </c>
      <c r="F40" s="34">
        <f>ROUND(tabpers!F25*tabpers!F19+F43,2)</f>
        <v>88460.1</v>
      </c>
      <c r="G40" s="34">
        <f>ROUND(tabpers!G25*tabpers!G19+G43+G44,2)</f>
        <v>91699.32</v>
      </c>
      <c r="H40" s="34">
        <f>ROUND(tabpers!H25*tabpers!H19+H43+H44,2)</f>
        <v>92454.61</v>
      </c>
      <c r="I40" s="34">
        <f>ROUND(tabpers!I25*tabpers!I19+I43+I44,2)</f>
        <v>91826.29</v>
      </c>
      <c r="J40" s="497">
        <f>ROUND(tabpers!J25*tabpers!J19+J43+J44,2)</f>
        <v>94213.49</v>
      </c>
      <c r="K40" s="471">
        <f>ROUND(tabpers!K25*tabpers!K19+K27,2)</f>
        <v>94248.58</v>
      </c>
      <c r="L40" s="471">
        <f>ROUND(tabpers!L25*tabpers!L19+L43+L44,2)</f>
        <v>94403</v>
      </c>
      <c r="M40" s="451">
        <f>ROUND(tabpers!M25*tabpers!M19+M43+M44,2)</f>
        <v>94403</v>
      </c>
      <c r="N40" s="451">
        <f>ROUND(tabpers!N25*tabpers!N19+N43+N44,2)</f>
        <v>94403</v>
      </c>
      <c r="O40" s="451">
        <f>ROUND(tabpers!O25*tabpers!O19+O43+O44,2)</f>
        <v>94403</v>
      </c>
      <c r="P40" s="451">
        <f>ROUND(tabpers!P25*tabpers!P19+P43+P44,2)</f>
        <v>94403</v>
      </c>
      <c r="R40" s="804"/>
      <c r="T40" s="802"/>
    </row>
    <row r="41" spans="1:20" x14ac:dyDescent="0.2">
      <c r="A41" s="8" t="s">
        <v>57</v>
      </c>
      <c r="B41" s="8"/>
      <c r="C41" s="34">
        <f>ROUND(tabpers!C26*tabpers!C19,2)</f>
        <v>1778.56</v>
      </c>
      <c r="D41" s="34">
        <f>ROUND(tabpers!D26*tabpers!D19,2)</f>
        <v>1865.31</v>
      </c>
      <c r="E41" s="34">
        <f>ROUND(tabpers!E26*tabpers!E19,2)</f>
        <v>1946.23</v>
      </c>
      <c r="F41" s="34">
        <f>ROUND(tabpers!F26*tabpers!F19,2)</f>
        <v>1989.1</v>
      </c>
      <c r="G41" s="34">
        <f>ROUND(tabpers!G26*tabpers!G19,2)</f>
        <v>1994.43</v>
      </c>
      <c r="H41" s="34">
        <f>ROUND(tabpers!H26*tabpers!H19,2)</f>
        <v>2014.76</v>
      </c>
      <c r="I41" s="34">
        <f>ROUND(tabpers!I26*tabpers!I19,2)</f>
        <v>2005.5</v>
      </c>
      <c r="J41" s="497">
        <f>ROUND(tabpers!J26*tabpers!J19,2)</f>
        <v>2010.64</v>
      </c>
      <c r="K41" s="471">
        <f>ROUND(tabpers!K26*tabpers!K19,2)</f>
        <v>2026.2</v>
      </c>
      <c r="L41" s="471">
        <f>ROUND(tabpers!L26*tabpers!L19,2)</f>
        <v>2040.39</v>
      </c>
      <c r="M41" s="451">
        <f>ROUND(tabpers!M26*tabpers!M19,2)</f>
        <v>2040.39</v>
      </c>
      <c r="N41" s="451">
        <f>ROUND(tabpers!N26*tabpers!N19,2)</f>
        <v>2040.39</v>
      </c>
      <c r="O41" s="451">
        <f>ROUND(tabpers!O26*tabpers!O19,2)</f>
        <v>2040.39</v>
      </c>
      <c r="P41" s="451">
        <f>ROUND(tabpers!P26*tabpers!P19,2)</f>
        <v>2040.39</v>
      </c>
      <c r="R41" s="804"/>
      <c r="T41" s="802"/>
    </row>
    <row r="42" spans="1:20" x14ac:dyDescent="0.2">
      <c r="A42" s="7" t="s">
        <v>51</v>
      </c>
      <c r="B42" s="9"/>
      <c r="C42" s="35">
        <v>98</v>
      </c>
      <c r="D42" s="35">
        <v>98</v>
      </c>
      <c r="E42" s="35">
        <v>98</v>
      </c>
      <c r="F42" s="48">
        <v>98</v>
      </c>
      <c r="G42" s="35">
        <v>98</v>
      </c>
      <c r="H42" s="35">
        <v>98</v>
      </c>
      <c r="I42" s="35">
        <v>98</v>
      </c>
      <c r="J42" s="498">
        <v>98</v>
      </c>
      <c r="K42" s="472">
        <v>98</v>
      </c>
      <c r="L42" s="472">
        <v>98</v>
      </c>
      <c r="M42" s="452">
        <v>98</v>
      </c>
      <c r="N42" s="452">
        <v>98</v>
      </c>
      <c r="O42" s="452">
        <v>98</v>
      </c>
      <c r="P42" s="452">
        <v>98</v>
      </c>
      <c r="R42" s="805"/>
      <c r="T42" s="802"/>
    </row>
    <row r="43" spans="1:20" x14ac:dyDescent="0.2">
      <c r="A43" s="7" t="s">
        <v>44</v>
      </c>
      <c r="B43" s="9"/>
      <c r="C43" s="36">
        <f t="shared" ref="C43:J43" si="9">C24-C23</f>
        <v>13364.549999999996</v>
      </c>
      <c r="D43" s="36">
        <f t="shared" si="9"/>
        <v>14015.410000000003</v>
      </c>
      <c r="E43" s="36">
        <f t="shared" si="9"/>
        <v>13978.720000000001</v>
      </c>
      <c r="F43" s="36">
        <f>F24-F23</f>
        <v>14748.859999999993</v>
      </c>
      <c r="G43" s="36">
        <f>G24-G23</f>
        <v>14467.549999999996</v>
      </c>
      <c r="H43" s="36">
        <f>H24-H23</f>
        <v>14687.990000000005</v>
      </c>
      <c r="I43" s="36">
        <f t="shared" si="9"/>
        <v>14936.29</v>
      </c>
      <c r="J43" s="499">
        <f t="shared" si="9"/>
        <v>17138.11</v>
      </c>
      <c r="K43" s="473">
        <f t="shared" ref="K43:P43" si="10">K24-K23</f>
        <v>16594.589999999997</v>
      </c>
      <c r="L43" s="806">
        <f t="shared" si="10"/>
        <v>16222.799999999996</v>
      </c>
      <c r="M43" s="453">
        <f t="shared" si="10"/>
        <v>16222.799999999996</v>
      </c>
      <c r="N43" s="453">
        <f t="shared" si="10"/>
        <v>16222.799999999996</v>
      </c>
      <c r="O43" s="453">
        <f t="shared" si="10"/>
        <v>16222.799999999996</v>
      </c>
      <c r="P43" s="453">
        <f t="shared" si="10"/>
        <v>16222.799999999996</v>
      </c>
      <c r="R43" s="806"/>
      <c r="T43" s="802"/>
    </row>
    <row r="44" spans="1:20" x14ac:dyDescent="0.2">
      <c r="A44" s="65" t="s">
        <v>150</v>
      </c>
      <c r="C44" s="47" t="s">
        <v>157</v>
      </c>
      <c r="D44" s="47" t="s">
        <v>157</v>
      </c>
      <c r="E44" s="6">
        <f t="shared" ref="E44:F44" si="11">E27-E43</f>
        <v>3091</v>
      </c>
      <c r="F44" s="6">
        <f t="shared" si="11"/>
        <v>3088.0000000000073</v>
      </c>
      <c r="G44" s="6">
        <f t="shared" ref="G44:O44" si="12">G27-G43</f>
        <v>3323.0000000000036</v>
      </c>
      <c r="H44" s="6">
        <f t="shared" si="12"/>
        <v>3103.9999999999964</v>
      </c>
      <c r="I44" s="6">
        <f t="shared" si="12"/>
        <v>2571</v>
      </c>
      <c r="J44" s="6">
        <f t="shared" si="12"/>
        <v>2566</v>
      </c>
      <c r="K44" s="474">
        <f t="shared" si="12"/>
        <v>2568.0000000000036</v>
      </c>
      <c r="L44" s="474">
        <f t="shared" si="12"/>
        <v>2568.0000000000036</v>
      </c>
      <c r="M44" s="454">
        <f t="shared" si="12"/>
        <v>2568.0000000000036</v>
      </c>
      <c r="N44" s="454">
        <f t="shared" si="12"/>
        <v>2568.0000000000036</v>
      </c>
      <c r="O44" s="454">
        <f t="shared" si="12"/>
        <v>2568.0000000000036</v>
      </c>
      <c r="P44" s="454">
        <f t="shared" ref="P44" si="13">P27-P43</f>
        <v>2568.0000000000036</v>
      </c>
      <c r="R44" s="807"/>
      <c r="T44" s="802"/>
    </row>
    <row r="45" spans="1:20" x14ac:dyDescent="0.2">
      <c r="A45" s="65" t="s">
        <v>94</v>
      </c>
      <c r="C45" s="49">
        <v>0.09</v>
      </c>
      <c r="D45" s="49">
        <v>0.08</v>
      </c>
      <c r="E45" s="10">
        <v>0.06</v>
      </c>
      <c r="F45" s="10">
        <v>0.06</v>
      </c>
      <c r="G45" s="10">
        <v>0.06</v>
      </c>
      <c r="H45" s="10">
        <v>0.06</v>
      </c>
      <c r="I45" s="10">
        <v>0.06</v>
      </c>
      <c r="J45" s="500">
        <v>0.06</v>
      </c>
      <c r="K45" s="475">
        <v>0.06</v>
      </c>
      <c r="L45" s="808">
        <v>0.06</v>
      </c>
      <c r="M45" s="455">
        <v>0.06</v>
      </c>
      <c r="N45" s="455">
        <v>0.06</v>
      </c>
      <c r="O45" s="455">
        <v>0.06</v>
      </c>
      <c r="P45" s="455">
        <v>0.06</v>
      </c>
      <c r="R45" s="808"/>
    </row>
    <row r="46" spans="1:20" x14ac:dyDescent="0.2">
      <c r="A46" s="11" t="s">
        <v>151</v>
      </c>
      <c r="B46" s="11"/>
      <c r="C46" s="2" t="s">
        <v>157</v>
      </c>
      <c r="D46" s="2" t="s">
        <v>157</v>
      </c>
      <c r="E46" s="2" t="s">
        <v>157</v>
      </c>
      <c r="F46" s="754">
        <v>1553</v>
      </c>
      <c r="G46" s="754">
        <v>1666</v>
      </c>
      <c r="H46" s="754">
        <v>1690</v>
      </c>
      <c r="I46" s="754">
        <v>1672</v>
      </c>
      <c r="J46" s="754">
        <v>1690</v>
      </c>
      <c r="K46" s="755">
        <f>ROUND(J46*(1+K10),0)</f>
        <v>1707</v>
      </c>
      <c r="L46" s="755">
        <v>1718</v>
      </c>
      <c r="M46" s="756">
        <f>+L46</f>
        <v>1718</v>
      </c>
      <c r="N46" s="756">
        <f>+M46</f>
        <v>1718</v>
      </c>
      <c r="O46" s="756">
        <f>+N46</f>
        <v>1718</v>
      </c>
      <c r="P46" s="756">
        <f>+O46</f>
        <v>1718</v>
      </c>
      <c r="R46" s="818"/>
      <c r="T46" s="802"/>
    </row>
    <row r="47" spans="1:20" x14ac:dyDescent="0.2">
      <c r="G47" s="38"/>
      <c r="J47" s="495"/>
      <c r="R47" s="819"/>
    </row>
    <row r="48" spans="1:20" x14ac:dyDescent="0.2">
      <c r="A48" s="2" t="s">
        <v>163</v>
      </c>
      <c r="C48" s="50"/>
      <c r="D48" s="50"/>
      <c r="E48" s="50"/>
      <c r="F48" s="50"/>
      <c r="G48" s="2" t="s">
        <v>157</v>
      </c>
      <c r="H48" s="8" t="s">
        <v>157</v>
      </c>
      <c r="I48" s="8" t="s">
        <v>157</v>
      </c>
      <c r="J48" s="501" t="s">
        <v>157</v>
      </c>
      <c r="K48" s="476" t="s">
        <v>157</v>
      </c>
      <c r="L48" s="476" t="s">
        <v>157</v>
      </c>
      <c r="M48" s="456" t="s">
        <v>157</v>
      </c>
      <c r="N48" s="456" t="s">
        <v>157</v>
      </c>
      <c r="O48" s="456" t="s">
        <v>157</v>
      </c>
      <c r="P48" s="456" t="s">
        <v>157</v>
      </c>
      <c r="R48" s="809"/>
    </row>
    <row r="49" spans="1:20" x14ac:dyDescent="0.2">
      <c r="A49" s="65" t="s">
        <v>117</v>
      </c>
      <c r="C49" s="757">
        <v>0</v>
      </c>
      <c r="D49" s="757">
        <v>0.01</v>
      </c>
      <c r="E49" s="757">
        <v>0.02</v>
      </c>
      <c r="F49" s="757">
        <v>0.03</v>
      </c>
      <c r="G49" s="659"/>
      <c r="H49" s="8"/>
      <c r="I49" s="485"/>
      <c r="J49" s="502"/>
      <c r="K49" s="486"/>
      <c r="L49" s="476"/>
      <c r="M49" s="456"/>
      <c r="N49" s="456"/>
      <c r="O49" s="456"/>
      <c r="P49" s="456"/>
      <c r="R49" s="811"/>
    </row>
    <row r="50" spans="1:20" x14ac:dyDescent="0.2">
      <c r="A50" s="65" t="s">
        <v>118</v>
      </c>
      <c r="C50" s="757">
        <v>0</v>
      </c>
      <c r="D50" s="757">
        <v>1.15E-2</v>
      </c>
      <c r="E50" s="758">
        <v>2.4E-2</v>
      </c>
      <c r="F50" s="758">
        <v>0.05</v>
      </c>
      <c r="G50" s="660"/>
      <c r="H50" s="392"/>
      <c r="I50" s="396"/>
      <c r="J50" s="503"/>
      <c r="K50" s="477"/>
      <c r="L50" s="477"/>
      <c r="M50" s="457"/>
      <c r="N50" s="457"/>
      <c r="O50" s="457"/>
      <c r="P50" s="457"/>
      <c r="R50" s="810"/>
    </row>
    <row r="51" spans="1:20" x14ac:dyDescent="0.2">
      <c r="G51" s="46"/>
      <c r="H51" s="46"/>
      <c r="I51" s="45">
        <f>(I53-H53)/H53</f>
        <v>-3.8897338635293763E-3</v>
      </c>
      <c r="J51" s="504">
        <f>(J53-I53)/I53</f>
        <v>-1.7236114160128817E-2</v>
      </c>
      <c r="K51" s="504">
        <f>(K53-J53)/J53</f>
        <v>0.34550189872548914</v>
      </c>
      <c r="L51" s="827">
        <f>(L53-K53)/K53</f>
        <v>0.46665745366991052</v>
      </c>
      <c r="M51" s="457"/>
      <c r="N51" s="457"/>
      <c r="O51" s="457"/>
      <c r="P51" s="457"/>
      <c r="R51" s="812"/>
    </row>
    <row r="52" spans="1:20" s="13" customFormat="1" x14ac:dyDescent="0.2">
      <c r="A52" s="339" t="s">
        <v>119</v>
      </c>
      <c r="G52" s="2"/>
      <c r="H52" s="2"/>
      <c r="I52" s="2"/>
      <c r="J52" s="491"/>
      <c r="K52" s="458"/>
      <c r="L52" s="458"/>
      <c r="M52" s="458"/>
      <c r="N52" s="458"/>
      <c r="O52" s="458"/>
      <c r="P52" s="458"/>
      <c r="R52" s="803"/>
    </row>
    <row r="53" spans="1:20" x14ac:dyDescent="0.2">
      <c r="A53" s="14" t="s">
        <v>120</v>
      </c>
      <c r="B53" s="14"/>
      <c r="C53" s="759">
        <v>7328.05</v>
      </c>
      <c r="D53" s="760">
        <v>7523.71</v>
      </c>
      <c r="E53" s="746">
        <v>7859.27</v>
      </c>
      <c r="F53" s="746">
        <v>8068.81</v>
      </c>
      <c r="G53" s="746">
        <v>8059.32</v>
      </c>
      <c r="H53" s="761">
        <v>8185.65</v>
      </c>
      <c r="I53" s="761">
        <v>8153.81</v>
      </c>
      <c r="J53" s="762">
        <v>8013.27</v>
      </c>
      <c r="K53" s="763">
        <v>10781.87</v>
      </c>
      <c r="L53" s="763">
        <v>15813.31</v>
      </c>
      <c r="M53" s="764">
        <f t="shared" ref="M53:P56" si="14">L53</f>
        <v>15813.31</v>
      </c>
      <c r="N53" s="764">
        <f t="shared" si="14"/>
        <v>15813.31</v>
      </c>
      <c r="O53" s="764">
        <f t="shared" si="14"/>
        <v>15813.31</v>
      </c>
      <c r="P53" s="764">
        <f t="shared" si="14"/>
        <v>15813.31</v>
      </c>
      <c r="R53" s="820"/>
      <c r="T53" s="802"/>
    </row>
    <row r="54" spans="1:20" x14ac:dyDescent="0.2">
      <c r="A54" s="65" t="s">
        <v>121</v>
      </c>
      <c r="B54" s="65"/>
      <c r="C54" s="759">
        <v>4600</v>
      </c>
      <c r="D54" s="759">
        <v>4609</v>
      </c>
      <c r="E54" s="765">
        <v>4815</v>
      </c>
      <c r="F54" s="765">
        <v>4943</v>
      </c>
      <c r="G54" s="765">
        <v>4937</v>
      </c>
      <c r="H54" s="761">
        <v>5014</v>
      </c>
      <c r="I54" s="761">
        <v>4994</v>
      </c>
      <c r="J54" s="762">
        <v>4908</v>
      </c>
      <c r="K54" s="763">
        <v>5022</v>
      </c>
      <c r="L54" s="763">
        <v>5100</v>
      </c>
      <c r="M54" s="764">
        <f t="shared" si="14"/>
        <v>5100</v>
      </c>
      <c r="N54" s="764">
        <f t="shared" si="14"/>
        <v>5100</v>
      </c>
      <c r="O54" s="764">
        <f t="shared" si="14"/>
        <v>5100</v>
      </c>
      <c r="P54" s="764">
        <f t="shared" si="14"/>
        <v>5100</v>
      </c>
      <c r="R54" s="820"/>
      <c r="T54" s="802"/>
    </row>
    <row r="55" spans="1:20" x14ac:dyDescent="0.2">
      <c r="A55" s="65" t="s">
        <v>122</v>
      </c>
      <c r="B55" s="14"/>
      <c r="C55" s="759">
        <v>285.54000000000002</v>
      </c>
      <c r="D55" s="760">
        <v>307.74</v>
      </c>
      <c r="E55" s="746">
        <v>333.15</v>
      </c>
      <c r="F55" s="746">
        <v>334.3</v>
      </c>
      <c r="G55" s="746">
        <v>341.63</v>
      </c>
      <c r="H55" s="761">
        <v>346.99</v>
      </c>
      <c r="I55" s="761">
        <v>345.64</v>
      </c>
      <c r="J55" s="762">
        <v>339.68</v>
      </c>
      <c r="K55" s="763">
        <v>396.81</v>
      </c>
      <c r="L55" s="763">
        <v>438.91</v>
      </c>
      <c r="M55" s="764">
        <f t="shared" si="14"/>
        <v>438.91</v>
      </c>
      <c r="N55" s="764">
        <f t="shared" si="14"/>
        <v>438.91</v>
      </c>
      <c r="O55" s="764">
        <f t="shared" si="14"/>
        <v>438.91</v>
      </c>
      <c r="P55" s="764">
        <f t="shared" si="14"/>
        <v>438.91</v>
      </c>
      <c r="R55" s="820"/>
      <c r="T55" s="802"/>
    </row>
    <row r="56" spans="1:20" x14ac:dyDescent="0.2">
      <c r="A56" s="65" t="s">
        <v>123</v>
      </c>
      <c r="B56" s="14"/>
      <c r="C56" s="759">
        <v>238.3</v>
      </c>
      <c r="D56" s="760">
        <v>244.66</v>
      </c>
      <c r="E56" s="746">
        <v>255.57</v>
      </c>
      <c r="F56" s="746">
        <v>262.38</v>
      </c>
      <c r="G56" s="746">
        <v>262.07</v>
      </c>
      <c r="H56" s="761">
        <v>266.18</v>
      </c>
      <c r="I56" s="761">
        <v>265.14</v>
      </c>
      <c r="J56" s="762">
        <v>260.57</v>
      </c>
      <c r="K56" s="763">
        <v>266.60000000000002</v>
      </c>
      <c r="L56" s="763">
        <v>270.73</v>
      </c>
      <c r="M56" s="764">
        <f t="shared" si="14"/>
        <v>270.73</v>
      </c>
      <c r="N56" s="764">
        <f t="shared" si="14"/>
        <v>270.73</v>
      </c>
      <c r="O56" s="764">
        <f t="shared" si="14"/>
        <v>270.73</v>
      </c>
      <c r="P56" s="764">
        <f t="shared" si="14"/>
        <v>270.73</v>
      </c>
      <c r="R56" s="820"/>
      <c r="T56" s="802"/>
    </row>
    <row r="57" spans="1:20" x14ac:dyDescent="0.2">
      <c r="A57" s="65" t="s">
        <v>124</v>
      </c>
      <c r="B57" s="14"/>
      <c r="C57" s="759">
        <v>4584.45</v>
      </c>
      <c r="D57" s="760">
        <v>4706.8500000000004</v>
      </c>
      <c r="E57" s="746">
        <v>4916.78</v>
      </c>
      <c r="F57" s="746">
        <v>5047.8599999999997</v>
      </c>
      <c r="G57" s="746">
        <v>11142.56</v>
      </c>
      <c r="H57" s="761">
        <v>11316.82</v>
      </c>
      <c r="I57" s="761">
        <v>11272.8</v>
      </c>
      <c r="J57" s="762">
        <v>11078.5</v>
      </c>
      <c r="K57" s="763">
        <v>11334.97</v>
      </c>
      <c r="L57" s="763">
        <v>11510.78</v>
      </c>
      <c r="M57" s="764">
        <f t="shared" ref="M57:P58" si="15">L57</f>
        <v>11510.78</v>
      </c>
      <c r="N57" s="764">
        <f t="shared" si="15"/>
        <v>11510.78</v>
      </c>
      <c r="O57" s="764">
        <f t="shared" si="15"/>
        <v>11510.78</v>
      </c>
      <c r="P57" s="764">
        <f t="shared" si="15"/>
        <v>11510.78</v>
      </c>
      <c r="R57" s="820"/>
      <c r="T57" s="802"/>
    </row>
    <row r="58" spans="1:20" x14ac:dyDescent="0.2">
      <c r="A58" s="65" t="s">
        <v>125</v>
      </c>
      <c r="B58" s="15"/>
      <c r="C58" s="759">
        <v>31.62</v>
      </c>
      <c r="D58" s="760">
        <v>32.46</v>
      </c>
      <c r="E58" s="746">
        <v>33.909999999999997</v>
      </c>
      <c r="F58" s="746">
        <v>34.82</v>
      </c>
      <c r="G58" s="746">
        <v>76.849999999999994</v>
      </c>
      <c r="H58" s="761">
        <v>78.06</v>
      </c>
      <c r="I58" s="761">
        <v>77.760000000000005</v>
      </c>
      <c r="J58" s="762">
        <v>76.41</v>
      </c>
      <c r="K58" s="763">
        <v>78.180000000000007</v>
      </c>
      <c r="L58" s="763">
        <v>79.39</v>
      </c>
      <c r="M58" s="764">
        <f t="shared" si="15"/>
        <v>79.39</v>
      </c>
      <c r="N58" s="764">
        <f t="shared" si="15"/>
        <v>79.39</v>
      </c>
      <c r="O58" s="764">
        <f t="shared" si="15"/>
        <v>79.39</v>
      </c>
      <c r="P58" s="764">
        <f t="shared" si="15"/>
        <v>79.39</v>
      </c>
      <c r="R58" s="820"/>
      <c r="T58" s="802"/>
    </row>
    <row r="59" spans="1:20" x14ac:dyDescent="0.2">
      <c r="A59" s="65" t="s">
        <v>166</v>
      </c>
      <c r="B59" s="65"/>
      <c r="C59" s="738">
        <v>145</v>
      </c>
      <c r="D59" s="738">
        <v>145</v>
      </c>
      <c r="E59" s="738">
        <v>145</v>
      </c>
      <c r="F59" s="738">
        <v>145</v>
      </c>
      <c r="G59" s="738">
        <v>145</v>
      </c>
      <c r="H59" s="738">
        <v>145</v>
      </c>
      <c r="I59" s="738">
        <v>145</v>
      </c>
      <c r="J59" s="739">
        <v>145</v>
      </c>
      <c r="K59" s="740">
        <v>145</v>
      </c>
      <c r="L59" s="740">
        <v>145</v>
      </c>
      <c r="M59" s="741">
        <v>145</v>
      </c>
      <c r="N59" s="741">
        <v>145</v>
      </c>
      <c r="O59" s="741">
        <v>145</v>
      </c>
      <c r="P59" s="741">
        <v>145</v>
      </c>
      <c r="R59" s="814"/>
    </row>
    <row r="60" spans="1:20" x14ac:dyDescent="0.2">
      <c r="A60" s="65" t="s">
        <v>126</v>
      </c>
      <c r="B60" s="65"/>
      <c r="C60" s="759">
        <v>108.61</v>
      </c>
      <c r="D60" s="760">
        <v>111.51</v>
      </c>
      <c r="E60" s="746">
        <v>77.66</v>
      </c>
      <c r="F60" s="746">
        <v>39.86</v>
      </c>
      <c r="G60" s="766" t="s">
        <v>157</v>
      </c>
      <c r="H60" s="766" t="s">
        <v>157</v>
      </c>
      <c r="I60" s="766" t="s">
        <v>157</v>
      </c>
      <c r="J60" s="767" t="s">
        <v>157</v>
      </c>
      <c r="K60" s="768" t="s">
        <v>157</v>
      </c>
      <c r="L60" s="768" t="s">
        <v>157</v>
      </c>
      <c r="M60" s="769" t="s">
        <v>157</v>
      </c>
      <c r="N60" s="769" t="s">
        <v>157</v>
      </c>
      <c r="O60" s="769" t="s">
        <v>157</v>
      </c>
      <c r="P60" s="769" t="s">
        <v>157</v>
      </c>
      <c r="R60" s="803"/>
    </row>
    <row r="61" spans="1:20" x14ac:dyDescent="0.2">
      <c r="A61" s="65" t="s">
        <v>127</v>
      </c>
      <c r="B61" s="65"/>
      <c r="C61" s="759">
        <v>134.69999999999999</v>
      </c>
      <c r="D61" s="760">
        <v>138.30000000000001</v>
      </c>
      <c r="E61" s="746">
        <v>96.31</v>
      </c>
      <c r="F61" s="746">
        <v>49.44</v>
      </c>
      <c r="G61" s="766" t="s">
        <v>157</v>
      </c>
      <c r="H61" s="766" t="s">
        <v>157</v>
      </c>
      <c r="I61" s="766" t="s">
        <v>157</v>
      </c>
      <c r="J61" s="767" t="s">
        <v>157</v>
      </c>
      <c r="K61" s="768" t="s">
        <v>157</v>
      </c>
      <c r="L61" s="768" t="s">
        <v>157</v>
      </c>
      <c r="M61" s="769" t="s">
        <v>157</v>
      </c>
      <c r="N61" s="769" t="s">
        <v>157</v>
      </c>
      <c r="O61" s="769" t="s">
        <v>157</v>
      </c>
      <c r="P61" s="769" t="s">
        <v>157</v>
      </c>
      <c r="R61" s="803"/>
    </row>
    <row r="63" spans="1:20" x14ac:dyDescent="0.2">
      <c r="A63" s="340" t="s">
        <v>128</v>
      </c>
      <c r="B63" s="65"/>
      <c r="C63" s="6"/>
      <c r="D63" s="6"/>
      <c r="E63" s="65"/>
      <c r="F63" s="65"/>
      <c r="R63" s="819"/>
    </row>
    <row r="64" spans="1:20" x14ac:dyDescent="0.2">
      <c r="A64" s="65" t="s">
        <v>45</v>
      </c>
      <c r="B64" s="65"/>
      <c r="C64" s="770">
        <v>2669.57</v>
      </c>
      <c r="D64" s="760">
        <v>2669.57</v>
      </c>
      <c r="E64" s="746">
        <v>2759.8</v>
      </c>
      <c r="F64" s="746">
        <v>2845.92</v>
      </c>
      <c r="G64" s="766" t="s">
        <v>157</v>
      </c>
      <c r="H64" s="766" t="s">
        <v>157</v>
      </c>
      <c r="I64" s="766" t="s">
        <v>157</v>
      </c>
      <c r="J64" s="767" t="s">
        <v>157</v>
      </c>
      <c r="K64" s="768" t="s">
        <v>157</v>
      </c>
      <c r="L64" s="768" t="s">
        <v>157</v>
      </c>
      <c r="M64" s="769" t="s">
        <v>157</v>
      </c>
      <c r="N64" s="769" t="s">
        <v>157</v>
      </c>
      <c r="O64" s="769" t="s">
        <v>157</v>
      </c>
      <c r="P64" s="769" t="s">
        <v>157</v>
      </c>
      <c r="R64" s="803"/>
    </row>
    <row r="65" spans="1:20" x14ac:dyDescent="0.2">
      <c r="A65" s="65" t="s">
        <v>129</v>
      </c>
      <c r="B65" s="65"/>
      <c r="C65" s="770">
        <v>36.35</v>
      </c>
      <c r="D65" s="760">
        <v>39.51</v>
      </c>
      <c r="E65" s="746">
        <v>40.85</v>
      </c>
      <c r="F65" s="746">
        <v>42.12</v>
      </c>
      <c r="G65" s="766" t="s">
        <v>157</v>
      </c>
      <c r="H65" s="766" t="s">
        <v>157</v>
      </c>
      <c r="I65" s="766" t="s">
        <v>157</v>
      </c>
      <c r="J65" s="767" t="s">
        <v>157</v>
      </c>
      <c r="K65" s="768" t="s">
        <v>157</v>
      </c>
      <c r="L65" s="768" t="s">
        <v>157</v>
      </c>
      <c r="M65" s="769" t="s">
        <v>157</v>
      </c>
      <c r="N65" s="769" t="s">
        <v>157</v>
      </c>
      <c r="O65" s="769" t="s">
        <v>157</v>
      </c>
      <c r="P65" s="769" t="s">
        <v>157</v>
      </c>
      <c r="R65" s="803"/>
    </row>
    <row r="66" spans="1:20" x14ac:dyDescent="0.2">
      <c r="A66" s="65" t="s">
        <v>130</v>
      </c>
      <c r="B66" s="65"/>
      <c r="C66" s="770">
        <v>5728.95</v>
      </c>
      <c r="D66" s="760">
        <v>5728.95</v>
      </c>
      <c r="E66" s="746">
        <v>5922.59</v>
      </c>
      <c r="F66" s="746">
        <v>6107.41</v>
      </c>
      <c r="G66" s="766" t="s">
        <v>157</v>
      </c>
      <c r="H66" s="766" t="s">
        <v>157</v>
      </c>
      <c r="I66" s="766" t="s">
        <v>157</v>
      </c>
      <c r="J66" s="767" t="s">
        <v>157</v>
      </c>
      <c r="K66" s="768" t="s">
        <v>157</v>
      </c>
      <c r="L66" s="768" t="s">
        <v>157</v>
      </c>
      <c r="M66" s="769" t="s">
        <v>157</v>
      </c>
      <c r="N66" s="769" t="s">
        <v>157</v>
      </c>
      <c r="O66" s="769" t="s">
        <v>157</v>
      </c>
      <c r="P66" s="769" t="s">
        <v>157</v>
      </c>
      <c r="R66" s="803"/>
    </row>
    <row r="67" spans="1:20" x14ac:dyDescent="0.2">
      <c r="A67" s="65" t="s">
        <v>131</v>
      </c>
      <c r="B67" s="65"/>
      <c r="C67" s="770">
        <v>39.51</v>
      </c>
      <c r="D67" s="760">
        <v>39.51</v>
      </c>
      <c r="E67" s="746">
        <v>40.85</v>
      </c>
      <c r="F67" s="746">
        <v>42.12</v>
      </c>
      <c r="G67" s="766" t="s">
        <v>157</v>
      </c>
      <c r="H67" s="766" t="s">
        <v>157</v>
      </c>
      <c r="I67" s="766" t="s">
        <v>157</v>
      </c>
      <c r="J67" s="767" t="s">
        <v>157</v>
      </c>
      <c r="K67" s="768" t="s">
        <v>157</v>
      </c>
      <c r="L67" s="768" t="s">
        <v>157</v>
      </c>
      <c r="M67" s="769" t="s">
        <v>157</v>
      </c>
      <c r="N67" s="769" t="s">
        <v>157</v>
      </c>
      <c r="O67" s="769" t="s">
        <v>157</v>
      </c>
      <c r="P67" s="769" t="s">
        <v>157</v>
      </c>
      <c r="R67" s="803"/>
    </row>
    <row r="68" spans="1:20" x14ac:dyDescent="0.2">
      <c r="A68" s="65"/>
      <c r="B68" s="65"/>
      <c r="C68" s="65"/>
      <c r="D68" s="65"/>
      <c r="E68" s="65"/>
      <c r="F68" s="65"/>
      <c r="R68" s="819"/>
    </row>
    <row r="69" spans="1:20" x14ac:dyDescent="0.2">
      <c r="A69" s="2" t="s">
        <v>237</v>
      </c>
      <c r="C69" s="47" t="s">
        <v>157</v>
      </c>
      <c r="D69" s="47" t="s">
        <v>157</v>
      </c>
      <c r="E69" s="47" t="s">
        <v>157</v>
      </c>
      <c r="F69" s="47" t="s">
        <v>157</v>
      </c>
      <c r="G69" s="771">
        <v>15.5</v>
      </c>
      <c r="H69" s="772">
        <v>71.45</v>
      </c>
      <c r="I69" s="772">
        <v>82.99</v>
      </c>
      <c r="J69" s="773">
        <f>46.55+32.04+11.26</f>
        <v>89.850000000000009</v>
      </c>
      <c r="K69" s="774">
        <f>46.55+32.04+11.26</f>
        <v>89.850000000000009</v>
      </c>
      <c r="L69" s="774">
        <v>78.44</v>
      </c>
      <c r="M69" s="775">
        <f t="shared" ref="M69:P70" si="16">L69</f>
        <v>78.44</v>
      </c>
      <c r="N69" s="775">
        <f t="shared" si="16"/>
        <v>78.44</v>
      </c>
      <c r="O69" s="775">
        <f t="shared" si="16"/>
        <v>78.44</v>
      </c>
      <c r="P69" s="775">
        <f t="shared" si="16"/>
        <v>78.44</v>
      </c>
      <c r="R69" s="821"/>
      <c r="T69" s="802"/>
    </row>
    <row r="70" spans="1:20" x14ac:dyDescent="0.2">
      <c r="A70" s="2" t="s">
        <v>233</v>
      </c>
      <c r="C70" s="47" t="s">
        <v>157</v>
      </c>
      <c r="D70" s="47" t="s">
        <v>157</v>
      </c>
      <c r="E70" s="47" t="s">
        <v>157</v>
      </c>
      <c r="F70" s="47" t="s">
        <v>157</v>
      </c>
      <c r="G70" s="47" t="s">
        <v>157</v>
      </c>
      <c r="H70" s="776">
        <v>1942.29</v>
      </c>
      <c r="I70" s="772">
        <v>1954</v>
      </c>
      <c r="J70" s="773">
        <v>1986</v>
      </c>
      <c r="K70" s="774">
        <v>1986</v>
      </c>
      <c r="L70" s="774">
        <v>0</v>
      </c>
      <c r="M70" s="775">
        <f t="shared" si="16"/>
        <v>0</v>
      </c>
      <c r="N70" s="775">
        <f t="shared" si="16"/>
        <v>0</v>
      </c>
      <c r="O70" s="775">
        <f t="shared" si="16"/>
        <v>0</v>
      </c>
      <c r="P70" s="775">
        <f t="shared" si="16"/>
        <v>0</v>
      </c>
      <c r="R70" s="821"/>
      <c r="T70" s="13"/>
    </row>
    <row r="71" spans="1:20" s="12" customFormat="1" x14ac:dyDescent="0.2">
      <c r="J71" s="505"/>
      <c r="K71" s="478"/>
      <c r="L71" s="478"/>
      <c r="M71" s="459"/>
      <c r="N71" s="459"/>
      <c r="O71" s="459"/>
      <c r="P71" s="459"/>
      <c r="R71" s="478"/>
    </row>
    <row r="72" spans="1:20" x14ac:dyDescent="0.2">
      <c r="D72" s="52"/>
    </row>
    <row r="75" spans="1:20" x14ac:dyDescent="0.2">
      <c r="D75" s="51"/>
    </row>
    <row r="116" spans="10:18" x14ac:dyDescent="0.2">
      <c r="J116" s="489"/>
      <c r="K116" s="467"/>
      <c r="L116" s="467"/>
      <c r="M116" s="445"/>
      <c r="N116" s="445"/>
      <c r="O116" s="445"/>
      <c r="P116" s="445"/>
      <c r="R116" s="467"/>
    </row>
    <row r="171" spans="1:18" s="12" customFormat="1" x14ac:dyDescent="0.2">
      <c r="A171" s="4"/>
      <c r="B171" s="23"/>
      <c r="C171" s="23"/>
      <c r="D171" s="23"/>
      <c r="J171" s="505"/>
      <c r="K171" s="478"/>
      <c r="L171" s="478"/>
      <c r="M171" s="459"/>
      <c r="N171" s="459"/>
      <c r="O171" s="459"/>
      <c r="P171" s="459"/>
      <c r="R171" s="478"/>
    </row>
    <row r="172" spans="1:18" s="12" customFormat="1" x14ac:dyDescent="0.2">
      <c r="A172" s="24"/>
      <c r="D172" s="24"/>
      <c r="E172" s="24"/>
      <c r="J172" s="505"/>
      <c r="K172" s="478"/>
      <c r="L172" s="478"/>
      <c r="M172" s="459"/>
      <c r="N172" s="459"/>
      <c r="O172" s="459"/>
      <c r="P172" s="459"/>
      <c r="R172" s="478"/>
    </row>
    <row r="173" spans="1:18" s="12" customFormat="1" x14ac:dyDescent="0.2">
      <c r="A173" s="65"/>
      <c r="D173" s="65"/>
      <c r="E173" s="65"/>
      <c r="J173" s="505"/>
      <c r="K173" s="478"/>
      <c r="L173" s="478"/>
      <c r="M173" s="459"/>
      <c r="N173" s="459"/>
      <c r="O173" s="459"/>
      <c r="P173" s="459"/>
      <c r="R173" s="478"/>
    </row>
    <row r="174" spans="1:18" s="12" customFormat="1" x14ac:dyDescent="0.2">
      <c r="A174" s="65"/>
      <c r="D174" s="65"/>
      <c r="E174" s="65"/>
      <c r="J174" s="505"/>
      <c r="K174" s="478"/>
      <c r="L174" s="478"/>
      <c r="M174" s="459"/>
      <c r="N174" s="459"/>
      <c r="O174" s="459"/>
      <c r="P174" s="459"/>
      <c r="R174" s="478"/>
    </row>
    <row r="175" spans="1:18" s="12" customFormat="1" x14ac:dyDescent="0.2">
      <c r="A175" s="25"/>
      <c r="D175" s="65"/>
      <c r="E175" s="65"/>
      <c r="J175" s="505"/>
      <c r="K175" s="478"/>
      <c r="L175" s="478"/>
      <c r="M175" s="459"/>
      <c r="N175" s="459"/>
      <c r="O175" s="459"/>
      <c r="P175" s="459"/>
      <c r="R175" s="478"/>
    </row>
    <row r="176" spans="1:18" s="12" customFormat="1" x14ac:dyDescent="0.2">
      <c r="A176" s="25"/>
      <c r="D176" s="65"/>
      <c r="E176" s="65"/>
      <c r="J176" s="505"/>
      <c r="K176" s="478"/>
      <c r="L176" s="478"/>
      <c r="M176" s="459"/>
      <c r="N176" s="459"/>
      <c r="O176" s="459"/>
      <c r="P176" s="459"/>
      <c r="R176" s="478"/>
    </row>
    <row r="177" spans="1:18" s="12" customFormat="1" x14ac:dyDescent="0.2">
      <c r="A177" s="25"/>
      <c r="D177" s="65"/>
      <c r="E177" s="65"/>
      <c r="J177" s="505"/>
      <c r="K177" s="478"/>
      <c r="L177" s="478"/>
      <c r="M177" s="459"/>
      <c r="N177" s="459"/>
      <c r="O177" s="459"/>
      <c r="P177" s="459"/>
      <c r="R177" s="478"/>
    </row>
    <row r="178" spans="1:18" s="12" customFormat="1" x14ac:dyDescent="0.2">
      <c r="A178" s="25"/>
      <c r="D178" s="65"/>
      <c r="E178" s="65"/>
      <c r="J178" s="505"/>
      <c r="K178" s="478"/>
      <c r="L178" s="478"/>
      <c r="M178" s="459"/>
      <c r="N178" s="459"/>
      <c r="O178" s="459"/>
      <c r="P178" s="459"/>
      <c r="R178" s="478"/>
    </row>
    <row r="179" spans="1:18" s="12" customFormat="1" x14ac:dyDescent="0.2">
      <c r="A179" s="25"/>
      <c r="D179" s="65"/>
      <c r="E179" s="65"/>
      <c r="J179" s="505"/>
      <c r="K179" s="478"/>
      <c r="L179" s="478"/>
      <c r="M179" s="459"/>
      <c r="N179" s="459"/>
      <c r="O179" s="459"/>
      <c r="P179" s="459"/>
      <c r="R179" s="478"/>
    </row>
    <row r="180" spans="1:18" s="12" customFormat="1" x14ac:dyDescent="0.2">
      <c r="A180" s="25"/>
      <c r="D180" s="65"/>
      <c r="E180" s="65"/>
      <c r="J180" s="505"/>
      <c r="K180" s="478"/>
      <c r="L180" s="478"/>
      <c r="M180" s="459"/>
      <c r="N180" s="459"/>
      <c r="O180" s="459"/>
      <c r="P180" s="459"/>
      <c r="R180" s="478"/>
    </row>
    <row r="181" spans="1:18" s="12" customFormat="1" x14ac:dyDescent="0.2">
      <c r="A181" s="25"/>
      <c r="D181" s="65"/>
      <c r="E181" s="65"/>
      <c r="J181" s="505"/>
      <c r="K181" s="478"/>
      <c r="L181" s="478"/>
      <c r="M181" s="459"/>
      <c r="N181" s="459"/>
      <c r="O181" s="459"/>
      <c r="P181" s="459"/>
      <c r="R181" s="478"/>
    </row>
    <row r="182" spans="1:18" s="12" customFormat="1" x14ac:dyDescent="0.2">
      <c r="A182" s="25"/>
      <c r="D182" s="65"/>
      <c r="E182" s="65"/>
      <c r="J182" s="505"/>
      <c r="K182" s="478"/>
      <c r="L182" s="478"/>
      <c r="M182" s="459"/>
      <c r="N182" s="459"/>
      <c r="O182" s="459"/>
      <c r="P182" s="459"/>
      <c r="R182" s="478"/>
    </row>
    <row r="183" spans="1:18" s="12" customFormat="1" x14ac:dyDescent="0.2">
      <c r="A183" s="25"/>
      <c r="D183" s="65"/>
      <c r="E183" s="65"/>
      <c r="J183" s="505"/>
      <c r="K183" s="478"/>
      <c r="L183" s="478"/>
      <c r="M183" s="459"/>
      <c r="N183" s="459"/>
      <c r="O183" s="459"/>
      <c r="P183" s="459"/>
      <c r="R183" s="478"/>
    </row>
    <row r="184" spans="1:18" s="12" customFormat="1" x14ac:dyDescent="0.2">
      <c r="A184" s="25"/>
      <c r="D184" s="65"/>
      <c r="E184" s="65"/>
      <c r="J184" s="505"/>
      <c r="K184" s="478"/>
      <c r="L184" s="478"/>
      <c r="M184" s="459"/>
      <c r="N184" s="459"/>
      <c r="O184" s="459"/>
      <c r="P184" s="459"/>
      <c r="R184" s="478"/>
    </row>
    <row r="185" spans="1:18" s="12" customFormat="1" x14ac:dyDescent="0.2">
      <c r="A185" s="25"/>
      <c r="D185" s="65"/>
      <c r="E185" s="65"/>
      <c r="J185" s="505"/>
      <c r="K185" s="478"/>
      <c r="L185" s="478"/>
      <c r="M185" s="459"/>
      <c r="N185" s="459"/>
      <c r="O185" s="459"/>
      <c r="P185" s="459"/>
      <c r="R185" s="478"/>
    </row>
    <row r="186" spans="1:18" s="12" customFormat="1" x14ac:dyDescent="0.2">
      <c r="A186" s="25"/>
      <c r="D186" s="65"/>
      <c r="E186" s="65"/>
      <c r="J186" s="505"/>
      <c r="K186" s="478"/>
      <c r="L186" s="478"/>
      <c r="M186" s="459"/>
      <c r="N186" s="459"/>
      <c r="O186" s="459"/>
      <c r="P186" s="459"/>
      <c r="R186" s="478"/>
    </row>
    <row r="187" spans="1:18" s="12" customFormat="1" x14ac:dyDescent="0.2">
      <c r="A187" s="25"/>
      <c r="D187" s="65"/>
      <c r="E187" s="65"/>
      <c r="J187" s="505"/>
      <c r="K187" s="478"/>
      <c r="L187" s="478"/>
      <c r="M187" s="459"/>
      <c r="N187" s="459"/>
      <c r="O187" s="459"/>
      <c r="P187" s="459"/>
      <c r="R187" s="478"/>
    </row>
    <row r="188" spans="1:18" s="12" customFormat="1" x14ac:dyDescent="0.2">
      <c r="J188" s="505"/>
      <c r="K188" s="478"/>
      <c r="L188" s="478"/>
      <c r="M188" s="459"/>
      <c r="N188" s="459"/>
      <c r="O188" s="459"/>
      <c r="P188" s="459"/>
      <c r="R188" s="478"/>
    </row>
    <row r="189" spans="1:18" s="12" customFormat="1" x14ac:dyDescent="0.2">
      <c r="A189" s="831"/>
      <c r="B189" s="831"/>
      <c r="C189" s="831"/>
      <c r="D189" s="831"/>
      <c r="E189" s="831"/>
      <c r="F189" s="65"/>
      <c r="G189" s="643"/>
      <c r="J189" s="505"/>
      <c r="K189" s="478"/>
      <c r="L189" s="478"/>
      <c r="M189" s="459"/>
      <c r="N189" s="459"/>
      <c r="O189" s="459"/>
      <c r="P189" s="459"/>
      <c r="R189" s="478"/>
    </row>
    <row r="190" spans="1:18" s="12" customFormat="1" x14ac:dyDescent="0.2">
      <c r="A190" s="26"/>
      <c r="D190" s="23"/>
      <c r="E190" s="53"/>
      <c r="F190" s="53"/>
      <c r="G190" s="53"/>
      <c r="H190" s="53"/>
      <c r="J190" s="505"/>
      <c r="K190" s="478"/>
      <c r="L190" s="478"/>
      <c r="M190" s="459"/>
      <c r="N190" s="459"/>
      <c r="O190" s="459"/>
      <c r="P190" s="459"/>
      <c r="R190" s="478"/>
    </row>
    <row r="191" spans="1:18" s="12" customFormat="1" x14ac:dyDescent="0.2">
      <c r="A191" s="23"/>
      <c r="D191" s="23"/>
      <c r="E191" s="23"/>
      <c r="F191" s="23"/>
      <c r="G191" s="23"/>
      <c r="H191" s="23"/>
      <c r="J191" s="505"/>
      <c r="K191" s="478"/>
      <c r="L191" s="478"/>
      <c r="M191" s="459"/>
      <c r="N191" s="459"/>
      <c r="O191" s="459"/>
      <c r="P191" s="459"/>
      <c r="R191" s="478"/>
    </row>
    <row r="192" spans="1:18" s="12" customFormat="1" x14ac:dyDescent="0.2">
      <c r="A192" s="23"/>
      <c r="D192" s="54"/>
      <c r="E192" s="54"/>
      <c r="F192" s="54"/>
      <c r="G192" s="54"/>
      <c r="H192" s="54"/>
      <c r="J192" s="505"/>
      <c r="K192" s="478"/>
      <c r="L192" s="478"/>
      <c r="M192" s="459"/>
      <c r="N192" s="459"/>
      <c r="O192" s="459"/>
      <c r="P192" s="459"/>
      <c r="R192" s="478"/>
    </row>
    <row r="193" spans="1:18" s="12" customFormat="1" x14ac:dyDescent="0.2">
      <c r="A193" s="23"/>
      <c r="D193" s="54"/>
      <c r="E193" s="54"/>
      <c r="F193" s="54"/>
      <c r="G193" s="54"/>
      <c r="H193" s="54"/>
      <c r="J193" s="505"/>
      <c r="K193" s="478"/>
      <c r="L193" s="478"/>
      <c r="M193" s="459"/>
      <c r="N193" s="459"/>
      <c r="O193" s="459"/>
      <c r="P193" s="459"/>
      <c r="R193" s="478"/>
    </row>
    <row r="194" spans="1:18" s="12" customFormat="1" x14ac:dyDescent="0.2">
      <c r="A194" s="26"/>
      <c r="D194" s="55"/>
      <c r="E194" s="55"/>
      <c r="F194" s="55"/>
      <c r="G194" s="55"/>
      <c r="H194" s="55"/>
      <c r="J194" s="505"/>
      <c r="K194" s="478"/>
      <c r="L194" s="478"/>
      <c r="M194" s="459"/>
      <c r="N194" s="459"/>
      <c r="O194" s="459"/>
      <c r="P194" s="459"/>
      <c r="R194" s="478"/>
    </row>
    <row r="195" spans="1:18" s="12" customFormat="1" x14ac:dyDescent="0.2">
      <c r="A195" s="26"/>
      <c r="D195" s="55"/>
      <c r="E195" s="55"/>
      <c r="F195" s="55"/>
      <c r="G195" s="55"/>
      <c r="H195" s="55"/>
      <c r="J195" s="505"/>
      <c r="K195" s="478"/>
      <c r="L195" s="478"/>
      <c r="M195" s="459"/>
      <c r="N195" s="459"/>
      <c r="O195" s="459"/>
      <c r="P195" s="459"/>
      <c r="R195" s="478"/>
    </row>
    <row r="196" spans="1:18" s="12" customFormat="1" x14ac:dyDescent="0.2">
      <c r="A196" s="26"/>
      <c r="D196" s="55"/>
      <c r="E196" s="55"/>
      <c r="F196" s="55"/>
      <c r="G196" s="55"/>
      <c r="H196" s="55"/>
      <c r="J196" s="505"/>
      <c r="K196" s="478"/>
      <c r="L196" s="478"/>
      <c r="M196" s="459"/>
      <c r="N196" s="459"/>
      <c r="O196" s="459"/>
      <c r="P196" s="459"/>
      <c r="R196" s="478"/>
    </row>
    <row r="197" spans="1:18" s="12" customFormat="1" x14ac:dyDescent="0.2">
      <c r="A197" s="26"/>
      <c r="D197" s="55"/>
      <c r="E197" s="55"/>
      <c r="F197" s="55"/>
      <c r="G197" s="55"/>
      <c r="H197" s="55"/>
      <c r="J197" s="505"/>
      <c r="K197" s="478"/>
      <c r="L197" s="478"/>
      <c r="M197" s="459"/>
      <c r="N197" s="459"/>
      <c r="O197" s="459"/>
      <c r="P197" s="459"/>
      <c r="R197" s="478"/>
    </row>
    <row r="198" spans="1:18" s="12" customFormat="1" x14ac:dyDescent="0.2">
      <c r="A198" s="26"/>
      <c r="D198" s="55"/>
      <c r="E198" s="55"/>
      <c r="F198" s="55"/>
      <c r="G198" s="55"/>
      <c r="H198" s="55"/>
      <c r="J198" s="505"/>
      <c r="K198" s="478"/>
      <c r="L198" s="478"/>
      <c r="M198" s="459"/>
      <c r="N198" s="459"/>
      <c r="O198" s="459"/>
      <c r="P198" s="459"/>
      <c r="R198" s="478"/>
    </row>
    <row r="199" spans="1:18" s="12" customFormat="1" x14ac:dyDescent="0.2">
      <c r="A199" s="26"/>
      <c r="D199" s="55"/>
      <c r="E199" s="55"/>
      <c r="F199" s="55"/>
      <c r="G199" s="55"/>
      <c r="H199" s="55"/>
      <c r="J199" s="505"/>
      <c r="K199" s="478"/>
      <c r="L199" s="478"/>
      <c r="M199" s="459"/>
      <c r="N199" s="459"/>
      <c r="O199" s="459"/>
      <c r="P199" s="459"/>
      <c r="R199" s="478"/>
    </row>
    <row r="200" spans="1:18" s="12" customFormat="1" x14ac:dyDescent="0.2">
      <c r="A200" s="25"/>
      <c r="D200" s="55"/>
      <c r="E200" s="55"/>
      <c r="F200" s="55"/>
      <c r="G200" s="55"/>
      <c r="H200" s="55"/>
      <c r="J200" s="505"/>
      <c r="K200" s="478"/>
      <c r="L200" s="478"/>
      <c r="M200" s="459"/>
      <c r="N200" s="459"/>
      <c r="O200" s="459"/>
      <c r="P200" s="459"/>
      <c r="R200" s="478"/>
    </row>
    <row r="201" spans="1:18" s="12" customFormat="1" x14ac:dyDescent="0.2">
      <c r="A201" s="25"/>
      <c r="D201" s="55"/>
      <c r="E201" s="55"/>
      <c r="F201" s="55"/>
      <c r="G201" s="55"/>
      <c r="H201" s="55"/>
      <c r="J201" s="505"/>
      <c r="K201" s="478"/>
      <c r="L201" s="478"/>
      <c r="M201" s="459"/>
      <c r="N201" s="459"/>
      <c r="O201" s="459"/>
      <c r="P201" s="459"/>
      <c r="R201" s="478"/>
    </row>
    <row r="202" spans="1:18" s="12" customFormat="1" x14ac:dyDescent="0.2">
      <c r="A202" s="25"/>
      <c r="D202" s="55"/>
      <c r="E202" s="55"/>
      <c r="F202" s="55"/>
      <c r="G202" s="55"/>
      <c r="H202" s="55"/>
      <c r="J202" s="505"/>
      <c r="K202" s="478"/>
      <c r="L202" s="478"/>
      <c r="M202" s="459"/>
      <c r="N202" s="459"/>
      <c r="O202" s="459"/>
      <c r="P202" s="459"/>
      <c r="R202" s="478"/>
    </row>
    <row r="203" spans="1:18" s="12" customFormat="1" x14ac:dyDescent="0.2">
      <c r="A203" s="26"/>
      <c r="D203" s="55"/>
      <c r="E203" s="55"/>
      <c r="F203" s="55"/>
      <c r="G203" s="55"/>
      <c r="H203" s="55"/>
      <c r="J203" s="505"/>
      <c r="K203" s="478"/>
      <c r="L203" s="478"/>
      <c r="M203" s="459"/>
      <c r="N203" s="459"/>
      <c r="O203" s="459"/>
      <c r="P203" s="459"/>
      <c r="R203" s="478"/>
    </row>
    <row r="204" spans="1:18" s="12" customFormat="1" x14ac:dyDescent="0.2">
      <c r="A204" s="26"/>
      <c r="D204" s="55"/>
      <c r="E204" s="55"/>
      <c r="F204" s="55"/>
      <c r="G204" s="55"/>
      <c r="H204" s="55"/>
      <c r="J204" s="505"/>
      <c r="K204" s="478"/>
      <c r="L204" s="478"/>
      <c r="M204" s="459"/>
      <c r="N204" s="459"/>
      <c r="O204" s="459"/>
      <c r="P204" s="459"/>
      <c r="R204" s="478"/>
    </row>
    <row r="205" spans="1:18" s="12" customFormat="1" x14ac:dyDescent="0.2">
      <c r="A205" s="26"/>
      <c r="D205" s="55"/>
      <c r="E205" s="55"/>
      <c r="F205" s="55"/>
      <c r="G205" s="55"/>
      <c r="H205" s="55"/>
      <c r="J205" s="505"/>
      <c r="K205" s="478"/>
      <c r="L205" s="478"/>
      <c r="M205" s="459"/>
      <c r="N205" s="459"/>
      <c r="O205" s="459"/>
      <c r="P205" s="459"/>
      <c r="R205" s="478"/>
    </row>
    <row r="206" spans="1:18" s="12" customFormat="1" x14ac:dyDescent="0.2">
      <c r="A206" s="26"/>
      <c r="D206" s="55"/>
      <c r="E206" s="55"/>
      <c r="F206" s="55"/>
      <c r="G206" s="55"/>
      <c r="H206" s="55"/>
      <c r="J206" s="505"/>
      <c r="K206" s="478"/>
      <c r="L206" s="478"/>
      <c r="M206" s="459"/>
      <c r="N206" s="459"/>
      <c r="O206" s="459"/>
      <c r="P206" s="459"/>
      <c r="R206" s="478"/>
    </row>
    <row r="207" spans="1:18" s="12" customFormat="1" x14ac:dyDescent="0.2">
      <c r="A207" s="65"/>
      <c r="B207" s="65"/>
      <c r="C207" s="65"/>
      <c r="D207" s="65"/>
      <c r="E207" s="65"/>
      <c r="F207" s="65"/>
      <c r="G207" s="643"/>
      <c r="J207" s="505"/>
      <c r="K207" s="478"/>
      <c r="L207" s="478"/>
      <c r="M207" s="459"/>
      <c r="N207" s="459"/>
      <c r="O207" s="459"/>
      <c r="P207" s="459"/>
      <c r="R207" s="478"/>
    </row>
    <row r="208" spans="1:18" s="12" customFormat="1" x14ac:dyDescent="0.2">
      <c r="A208" s="65"/>
      <c r="B208" s="65"/>
      <c r="C208" s="65"/>
      <c r="D208" s="65"/>
      <c r="E208" s="65"/>
      <c r="F208" s="65"/>
      <c r="G208" s="643"/>
      <c r="J208" s="505"/>
      <c r="K208" s="478"/>
      <c r="L208" s="478"/>
      <c r="M208" s="459"/>
      <c r="N208" s="459"/>
      <c r="O208" s="459"/>
      <c r="P208" s="459"/>
      <c r="R208" s="478"/>
    </row>
    <row r="209" spans="1:18" s="12" customFormat="1" x14ac:dyDescent="0.2">
      <c r="A209" s="14"/>
      <c r="B209" s="65"/>
      <c r="C209" s="65"/>
      <c r="D209" s="65"/>
      <c r="E209" s="65"/>
      <c r="F209" s="65"/>
      <c r="G209" s="643"/>
      <c r="J209" s="505"/>
      <c r="K209" s="478"/>
      <c r="L209" s="478"/>
      <c r="M209" s="459"/>
      <c r="N209" s="459"/>
      <c r="O209" s="459"/>
      <c r="P209" s="459"/>
      <c r="R209" s="478"/>
    </row>
    <row r="210" spans="1:18" s="12" customFormat="1" x14ac:dyDescent="0.2">
      <c r="A210" s="27"/>
      <c r="D210" s="28"/>
      <c r="E210" s="56"/>
      <c r="F210" s="56"/>
      <c r="G210" s="56"/>
      <c r="H210" s="53"/>
      <c r="J210" s="505"/>
      <c r="K210" s="478"/>
      <c r="L210" s="478"/>
      <c r="M210" s="459"/>
      <c r="N210" s="459"/>
      <c r="O210" s="459"/>
      <c r="P210" s="459"/>
      <c r="R210" s="478"/>
    </row>
    <row r="211" spans="1:18" s="12" customFormat="1" x14ac:dyDescent="0.2">
      <c r="A211" s="28"/>
      <c r="D211" s="28"/>
      <c r="E211" s="28"/>
      <c r="F211" s="28"/>
      <c r="G211" s="28"/>
      <c r="H211" s="28"/>
      <c r="J211" s="505"/>
      <c r="K211" s="478"/>
      <c r="L211" s="478"/>
      <c r="M211" s="459"/>
      <c r="N211" s="459"/>
      <c r="O211" s="459"/>
      <c r="P211" s="459"/>
      <c r="R211" s="478"/>
    </row>
    <row r="212" spans="1:18" s="12" customFormat="1" x14ac:dyDescent="0.2">
      <c r="A212" s="23"/>
      <c r="D212" s="54"/>
      <c r="E212" s="54"/>
      <c r="F212" s="54"/>
      <c r="G212" s="54"/>
      <c r="H212" s="54"/>
      <c r="J212" s="505"/>
      <c r="K212" s="478"/>
      <c r="L212" s="478"/>
      <c r="M212" s="459"/>
      <c r="N212" s="459"/>
      <c r="O212" s="459"/>
      <c r="P212" s="459"/>
      <c r="R212" s="478"/>
    </row>
    <row r="213" spans="1:18" s="12" customFormat="1" x14ac:dyDescent="0.2">
      <c r="A213" s="23"/>
      <c r="D213" s="54"/>
      <c r="E213" s="54"/>
      <c r="F213" s="54"/>
      <c r="G213" s="54"/>
      <c r="H213" s="54"/>
      <c r="J213" s="505"/>
      <c r="K213" s="478"/>
      <c r="L213" s="478"/>
      <c r="M213" s="459"/>
      <c r="N213" s="459"/>
      <c r="O213" s="459"/>
      <c r="P213" s="459"/>
      <c r="R213" s="478"/>
    </row>
    <row r="214" spans="1:18" s="12" customFormat="1" x14ac:dyDescent="0.2">
      <c r="A214" s="27"/>
      <c r="D214" s="55"/>
      <c r="E214" s="55"/>
      <c r="F214" s="55"/>
      <c r="G214" s="55"/>
      <c r="H214" s="55"/>
      <c r="J214" s="505"/>
      <c r="K214" s="478"/>
      <c r="L214" s="478"/>
      <c r="M214" s="459"/>
      <c r="N214" s="459"/>
      <c r="O214" s="459"/>
      <c r="P214" s="459"/>
      <c r="R214" s="478"/>
    </row>
    <row r="215" spans="1:18" s="12" customFormat="1" x14ac:dyDescent="0.2">
      <c r="A215" s="27"/>
      <c r="D215" s="55"/>
      <c r="E215" s="55"/>
      <c r="F215" s="55"/>
      <c r="G215" s="55"/>
      <c r="H215" s="55"/>
      <c r="J215" s="505"/>
      <c r="K215" s="478"/>
      <c r="L215" s="478"/>
      <c r="M215" s="459"/>
      <c r="N215" s="459"/>
      <c r="O215" s="459"/>
      <c r="P215" s="459"/>
      <c r="R215" s="478"/>
    </row>
    <row r="216" spans="1:18" s="12" customFormat="1" x14ac:dyDescent="0.2">
      <c r="A216" s="27"/>
      <c r="D216" s="55"/>
      <c r="E216" s="55"/>
      <c r="F216" s="55"/>
      <c r="G216" s="55"/>
      <c r="H216" s="55"/>
      <c r="J216" s="505"/>
      <c r="K216" s="478"/>
      <c r="L216" s="478"/>
      <c r="M216" s="459"/>
      <c r="N216" s="459"/>
      <c r="O216" s="459"/>
      <c r="P216" s="459"/>
      <c r="R216" s="478"/>
    </row>
    <row r="217" spans="1:18" s="12" customFormat="1" x14ac:dyDescent="0.2">
      <c r="A217" s="27"/>
      <c r="D217" s="55"/>
      <c r="E217" s="55"/>
      <c r="F217" s="55"/>
      <c r="G217" s="55"/>
      <c r="H217" s="55"/>
      <c r="J217" s="505"/>
      <c r="K217" s="478"/>
      <c r="L217" s="478"/>
      <c r="M217" s="459"/>
      <c r="N217" s="459"/>
      <c r="O217" s="459"/>
      <c r="P217" s="459"/>
      <c r="R217" s="478"/>
    </row>
    <row r="218" spans="1:18" s="12" customFormat="1" x14ac:dyDescent="0.2">
      <c r="A218" s="27"/>
      <c r="D218" s="55"/>
      <c r="E218" s="55"/>
      <c r="F218" s="55"/>
      <c r="G218" s="55"/>
      <c r="H218" s="55"/>
      <c r="J218" s="505"/>
      <c r="K218" s="478"/>
      <c r="L218" s="478"/>
      <c r="M218" s="459"/>
      <c r="N218" s="459"/>
      <c r="O218" s="459"/>
      <c r="P218" s="459"/>
      <c r="R218" s="478"/>
    </row>
    <row r="219" spans="1:18" s="12" customFormat="1" x14ac:dyDescent="0.2">
      <c r="A219" s="27"/>
      <c r="D219" s="55"/>
      <c r="E219" s="55"/>
      <c r="F219" s="55"/>
      <c r="G219" s="55"/>
      <c r="H219" s="55"/>
      <c r="J219" s="505"/>
      <c r="K219" s="478"/>
      <c r="L219" s="478"/>
      <c r="M219" s="459"/>
      <c r="N219" s="459"/>
      <c r="O219" s="459"/>
      <c r="P219" s="459"/>
      <c r="R219" s="478"/>
    </row>
    <row r="220" spans="1:18" s="12" customFormat="1" x14ac:dyDescent="0.2">
      <c r="A220" s="25"/>
      <c r="D220" s="55"/>
      <c r="E220" s="55"/>
      <c r="F220" s="55"/>
      <c r="G220" s="55"/>
      <c r="H220" s="55"/>
      <c r="J220" s="505"/>
      <c r="K220" s="478"/>
      <c r="L220" s="478"/>
      <c r="M220" s="459"/>
      <c r="N220" s="459"/>
      <c r="O220" s="459"/>
      <c r="P220" s="459"/>
      <c r="R220" s="478"/>
    </row>
    <row r="221" spans="1:18" s="12" customFormat="1" x14ac:dyDescent="0.2">
      <c r="A221" s="25"/>
      <c r="D221" s="55"/>
      <c r="E221" s="55"/>
      <c r="F221" s="55"/>
      <c r="G221" s="55"/>
      <c r="H221" s="55"/>
      <c r="J221" s="505"/>
      <c r="K221" s="478"/>
      <c r="L221" s="478"/>
      <c r="M221" s="459"/>
      <c r="N221" s="459"/>
      <c r="O221" s="459"/>
      <c r="P221" s="459"/>
      <c r="R221" s="478"/>
    </row>
    <row r="222" spans="1:18" s="12" customFormat="1" x14ac:dyDescent="0.2">
      <c r="A222" s="25"/>
      <c r="D222" s="55"/>
      <c r="E222" s="55"/>
      <c r="F222" s="55"/>
      <c r="G222" s="55"/>
      <c r="H222" s="55"/>
      <c r="J222" s="505"/>
      <c r="K222" s="478"/>
      <c r="L222" s="478"/>
      <c r="M222" s="459"/>
      <c r="N222" s="459"/>
      <c r="O222" s="459"/>
      <c r="P222" s="459"/>
      <c r="R222" s="478"/>
    </row>
    <row r="223" spans="1:18" s="12" customFormat="1" x14ac:dyDescent="0.2">
      <c r="A223" s="27"/>
      <c r="D223" s="55"/>
      <c r="E223" s="55"/>
      <c r="F223" s="55"/>
      <c r="G223" s="55"/>
      <c r="H223" s="55"/>
      <c r="J223" s="505"/>
      <c r="K223" s="478"/>
      <c r="L223" s="478"/>
      <c r="M223" s="459"/>
      <c r="N223" s="459"/>
      <c r="O223" s="459"/>
      <c r="P223" s="459"/>
      <c r="R223" s="478"/>
    </row>
    <row r="224" spans="1:18" s="12" customFormat="1" x14ac:dyDescent="0.2">
      <c r="A224" s="27"/>
      <c r="D224" s="55"/>
      <c r="E224" s="55"/>
      <c r="F224" s="55"/>
      <c r="G224" s="55"/>
      <c r="H224" s="55"/>
      <c r="J224" s="505"/>
      <c r="K224" s="478"/>
      <c r="L224" s="478"/>
      <c r="M224" s="459"/>
      <c r="N224" s="459"/>
      <c r="O224" s="459"/>
      <c r="P224" s="459"/>
      <c r="R224" s="478"/>
    </row>
    <row r="225" spans="1:18" s="12" customFormat="1" x14ac:dyDescent="0.2">
      <c r="A225" s="27"/>
      <c r="D225" s="55"/>
      <c r="E225" s="55"/>
      <c r="F225" s="55"/>
      <c r="G225" s="55"/>
      <c r="H225" s="55"/>
      <c r="J225" s="505"/>
      <c r="K225" s="478"/>
      <c r="L225" s="478"/>
      <c r="M225" s="459"/>
      <c r="N225" s="459"/>
      <c r="O225" s="459"/>
      <c r="P225" s="459"/>
      <c r="R225" s="478"/>
    </row>
    <row r="226" spans="1:18" s="12" customFormat="1" x14ac:dyDescent="0.2">
      <c r="A226" s="27"/>
      <c r="D226" s="55"/>
      <c r="E226" s="55"/>
      <c r="F226" s="55"/>
      <c r="G226" s="55"/>
      <c r="H226" s="55"/>
      <c r="J226" s="505"/>
      <c r="K226" s="478"/>
      <c r="L226" s="478"/>
      <c r="M226" s="459"/>
      <c r="N226" s="459"/>
      <c r="O226" s="459"/>
      <c r="P226" s="459"/>
      <c r="R226" s="478"/>
    </row>
    <row r="227" spans="1:18" s="12" customFormat="1" x14ac:dyDescent="0.2">
      <c r="J227" s="505"/>
      <c r="K227" s="478"/>
      <c r="L227" s="478"/>
      <c r="M227" s="459"/>
      <c r="N227" s="459"/>
      <c r="O227" s="459"/>
      <c r="P227" s="459"/>
      <c r="R227" s="478"/>
    </row>
    <row r="228" spans="1:18" s="12" customFormat="1" x14ac:dyDescent="0.2">
      <c r="J228" s="505"/>
      <c r="K228" s="478"/>
      <c r="L228" s="478"/>
      <c r="M228" s="459"/>
      <c r="N228" s="459"/>
      <c r="O228" s="459"/>
      <c r="P228" s="459"/>
      <c r="R228" s="478"/>
    </row>
    <row r="229" spans="1:18" s="12" customFormat="1" x14ac:dyDescent="0.2">
      <c r="A229" s="65"/>
      <c r="D229" s="4"/>
      <c r="J229" s="505"/>
      <c r="K229" s="478"/>
      <c r="L229" s="478"/>
      <c r="M229" s="459"/>
      <c r="N229" s="459"/>
      <c r="O229" s="459"/>
      <c r="P229" s="459"/>
      <c r="R229" s="478"/>
    </row>
    <row r="230" spans="1:18" s="12" customFormat="1" x14ac:dyDescent="0.2">
      <c r="A230" s="65"/>
      <c r="D230" s="57"/>
      <c r="J230" s="505"/>
      <c r="K230" s="478"/>
      <c r="L230" s="478"/>
      <c r="M230" s="459"/>
      <c r="N230" s="459"/>
      <c r="O230" s="459"/>
      <c r="P230" s="459"/>
      <c r="R230" s="478"/>
    </row>
    <row r="231" spans="1:18" s="12" customFormat="1" x14ac:dyDescent="0.2">
      <c r="A231" s="65"/>
      <c r="D231" s="57"/>
      <c r="J231" s="505"/>
      <c r="K231" s="478"/>
      <c r="L231" s="478"/>
      <c r="M231" s="459"/>
      <c r="N231" s="459"/>
      <c r="O231" s="459"/>
      <c r="P231" s="459"/>
      <c r="R231" s="478"/>
    </row>
    <row r="232" spans="1:18" s="12" customFormat="1" x14ac:dyDescent="0.2">
      <c r="A232" s="25"/>
      <c r="D232" s="29"/>
      <c r="J232" s="505"/>
      <c r="K232" s="478"/>
      <c r="L232" s="478"/>
      <c r="M232" s="459"/>
      <c r="N232" s="459"/>
      <c r="O232" s="459"/>
      <c r="P232" s="459"/>
      <c r="R232" s="478"/>
    </row>
    <row r="233" spans="1:18" s="12" customFormat="1" x14ac:dyDescent="0.2">
      <c r="A233" s="25"/>
      <c r="D233" s="29"/>
      <c r="J233" s="505"/>
      <c r="K233" s="478"/>
      <c r="L233" s="478"/>
      <c r="M233" s="459"/>
      <c r="N233" s="459"/>
      <c r="O233" s="459"/>
      <c r="P233" s="459"/>
      <c r="R233" s="478"/>
    </row>
    <row r="234" spans="1:18" s="12" customFormat="1" x14ac:dyDescent="0.2">
      <c r="A234" s="25"/>
      <c r="D234" s="29"/>
      <c r="J234" s="505"/>
      <c r="K234" s="478"/>
      <c r="L234" s="478"/>
      <c r="M234" s="459"/>
      <c r="N234" s="459"/>
      <c r="O234" s="459"/>
      <c r="P234" s="459"/>
      <c r="R234" s="478"/>
    </row>
    <row r="235" spans="1:18" s="12" customFormat="1" x14ac:dyDescent="0.2">
      <c r="A235" s="25"/>
      <c r="D235" s="29"/>
      <c r="J235" s="505"/>
      <c r="K235" s="478"/>
      <c r="L235" s="478"/>
      <c r="M235" s="459"/>
      <c r="N235" s="459"/>
      <c r="O235" s="459"/>
      <c r="P235" s="459"/>
      <c r="R235" s="478"/>
    </row>
    <row r="236" spans="1:18" s="12" customFormat="1" x14ac:dyDescent="0.2">
      <c r="A236" s="25"/>
      <c r="D236" s="29"/>
      <c r="J236" s="505"/>
      <c r="K236" s="478"/>
      <c r="L236" s="478"/>
      <c r="M236" s="459"/>
      <c r="N236" s="459"/>
      <c r="O236" s="459"/>
      <c r="P236" s="459"/>
      <c r="R236" s="478"/>
    </row>
    <row r="237" spans="1:18" s="12" customFormat="1" x14ac:dyDescent="0.2">
      <c r="A237" s="25"/>
      <c r="D237" s="29"/>
      <c r="J237" s="505"/>
      <c r="K237" s="478"/>
      <c r="L237" s="478"/>
      <c r="M237" s="459"/>
      <c r="N237" s="459"/>
      <c r="O237" s="459"/>
      <c r="P237" s="459"/>
      <c r="R237" s="478"/>
    </row>
    <row r="238" spans="1:18" s="12" customFormat="1" x14ac:dyDescent="0.2">
      <c r="A238" s="25"/>
      <c r="D238" s="29"/>
      <c r="J238" s="505"/>
      <c r="K238" s="478"/>
      <c r="L238" s="478"/>
      <c r="M238" s="459"/>
      <c r="N238" s="459"/>
      <c r="O238" s="459"/>
      <c r="P238" s="459"/>
      <c r="R238" s="478"/>
    </row>
    <row r="239" spans="1:18" s="12" customFormat="1" x14ac:dyDescent="0.2">
      <c r="A239" s="25"/>
      <c r="D239" s="29"/>
      <c r="J239" s="505"/>
      <c r="K239" s="478"/>
      <c r="L239" s="478"/>
      <c r="M239" s="459"/>
      <c r="N239" s="459"/>
      <c r="O239" s="459"/>
      <c r="P239" s="459"/>
      <c r="R239" s="478"/>
    </row>
    <row r="240" spans="1:18" s="12" customFormat="1" x14ac:dyDescent="0.2">
      <c r="A240" s="25"/>
      <c r="D240" s="29"/>
      <c r="J240" s="505"/>
      <c r="K240" s="478"/>
      <c r="L240" s="478"/>
      <c r="M240" s="459"/>
      <c r="N240" s="459"/>
      <c r="O240" s="459"/>
      <c r="P240" s="459"/>
      <c r="R240" s="478"/>
    </row>
    <row r="241" spans="1:18" s="12" customFormat="1" x14ac:dyDescent="0.2">
      <c r="A241" s="25"/>
      <c r="D241" s="29"/>
      <c r="J241" s="505"/>
      <c r="K241" s="478"/>
      <c r="L241" s="478"/>
      <c r="M241" s="459"/>
      <c r="N241" s="459"/>
      <c r="O241" s="459"/>
      <c r="P241" s="459"/>
      <c r="R241" s="478"/>
    </row>
    <row r="242" spans="1:18" s="12" customFormat="1" x14ac:dyDescent="0.2">
      <c r="A242" s="25"/>
      <c r="D242" s="29"/>
      <c r="J242" s="505"/>
      <c r="K242" s="478"/>
      <c r="L242" s="478"/>
      <c r="M242" s="459"/>
      <c r="N242" s="459"/>
      <c r="O242" s="459"/>
      <c r="P242" s="459"/>
      <c r="R242" s="478"/>
    </row>
    <row r="243" spans="1:18" s="12" customFormat="1" x14ac:dyDescent="0.2">
      <c r="A243" s="25"/>
      <c r="D243" s="29"/>
      <c r="J243" s="505"/>
      <c r="K243" s="478"/>
      <c r="L243" s="478"/>
      <c r="M243" s="459"/>
      <c r="N243" s="459"/>
      <c r="O243" s="459"/>
      <c r="P243" s="459"/>
      <c r="R243" s="478"/>
    </row>
    <row r="244" spans="1:18" s="12" customFormat="1" x14ac:dyDescent="0.2">
      <c r="A244" s="25"/>
      <c r="D244" s="29"/>
      <c r="J244" s="505"/>
      <c r="K244" s="478"/>
      <c r="L244" s="478"/>
      <c r="M244" s="459"/>
      <c r="N244" s="459"/>
      <c r="O244" s="459"/>
      <c r="P244" s="459"/>
      <c r="R244" s="478"/>
    </row>
    <row r="245" spans="1:18" s="12" customFormat="1" x14ac:dyDescent="0.2">
      <c r="J245" s="505"/>
      <c r="K245" s="478"/>
      <c r="L245" s="478"/>
      <c r="M245" s="459"/>
      <c r="N245" s="459"/>
      <c r="O245" s="459"/>
      <c r="P245" s="459"/>
      <c r="R245" s="478"/>
    </row>
    <row r="246" spans="1:18" s="12" customFormat="1" x14ac:dyDescent="0.2">
      <c r="J246" s="505"/>
      <c r="K246" s="478"/>
      <c r="L246" s="478"/>
      <c r="M246" s="459"/>
      <c r="N246" s="459"/>
      <c r="O246" s="459"/>
      <c r="P246" s="459"/>
      <c r="R246" s="478"/>
    </row>
    <row r="247" spans="1:18" s="12" customFormat="1" x14ac:dyDescent="0.2">
      <c r="A247" s="15"/>
      <c r="D247" s="14"/>
      <c r="E247" s="14"/>
      <c r="F247" s="14"/>
      <c r="G247" s="14"/>
      <c r="H247" s="392"/>
      <c r="I247" s="395"/>
      <c r="J247" s="489"/>
      <c r="K247" s="467"/>
      <c r="L247" s="467"/>
      <c r="M247" s="445"/>
      <c r="N247" s="445"/>
      <c r="O247" s="445"/>
      <c r="P247" s="445"/>
      <c r="R247" s="467"/>
    </row>
    <row r="248" spans="1:18" s="12" customFormat="1" x14ac:dyDescent="0.2">
      <c r="A248" s="27"/>
      <c r="D248" s="28"/>
      <c r="E248" s="28"/>
      <c r="F248" s="28"/>
      <c r="G248" s="28"/>
      <c r="H248" s="28"/>
      <c r="I248" s="28"/>
      <c r="J248" s="506"/>
      <c r="K248" s="479"/>
      <c r="L248" s="479"/>
      <c r="M248" s="460"/>
      <c r="N248" s="460"/>
      <c r="O248" s="460"/>
      <c r="P248" s="460"/>
      <c r="R248" s="479"/>
    </row>
    <row r="249" spans="1:18" s="12" customFormat="1" x14ac:dyDescent="0.2">
      <c r="A249" s="23"/>
      <c r="D249" s="30"/>
      <c r="E249" s="28"/>
      <c r="F249" s="28"/>
      <c r="G249" s="28"/>
      <c r="H249" s="28"/>
      <c r="I249" s="28"/>
      <c r="J249" s="506"/>
      <c r="K249" s="479"/>
      <c r="L249" s="479"/>
      <c r="M249" s="460"/>
      <c r="N249" s="460"/>
      <c r="O249" s="460"/>
      <c r="P249" s="460"/>
      <c r="R249" s="479"/>
    </row>
    <row r="250" spans="1:18" s="12" customFormat="1" x14ac:dyDescent="0.2">
      <c r="A250" s="23"/>
      <c r="D250" s="30"/>
      <c r="E250" s="28"/>
      <c r="F250" s="28"/>
      <c r="G250" s="28"/>
      <c r="H250" s="28"/>
      <c r="I250" s="28"/>
      <c r="J250" s="506"/>
      <c r="K250" s="479"/>
      <c r="L250" s="479"/>
      <c r="M250" s="460"/>
      <c r="N250" s="460"/>
      <c r="O250" s="460"/>
      <c r="P250" s="460"/>
      <c r="R250" s="479"/>
    </row>
    <row r="251" spans="1:18" s="12" customFormat="1" x14ac:dyDescent="0.2">
      <c r="A251" s="27"/>
      <c r="D251" s="28"/>
      <c r="E251" s="28"/>
      <c r="F251" s="28"/>
      <c r="G251" s="28"/>
      <c r="H251" s="28"/>
      <c r="I251" s="28"/>
      <c r="J251" s="506"/>
      <c r="K251" s="479"/>
      <c r="L251" s="479"/>
      <c r="M251" s="460"/>
      <c r="N251" s="460"/>
      <c r="O251" s="460"/>
      <c r="P251" s="460"/>
      <c r="R251" s="479"/>
    </row>
    <row r="252" spans="1:18" s="12" customFormat="1" x14ac:dyDescent="0.2">
      <c r="A252" s="27"/>
      <c r="D252" s="28"/>
      <c r="E252" s="28"/>
      <c r="F252" s="28"/>
      <c r="G252" s="28"/>
      <c r="H252" s="28"/>
      <c r="I252" s="28"/>
      <c r="J252" s="506"/>
      <c r="K252" s="479"/>
      <c r="L252" s="479"/>
      <c r="M252" s="460"/>
      <c r="N252" s="460"/>
      <c r="O252" s="460"/>
      <c r="P252" s="460"/>
      <c r="R252" s="479"/>
    </row>
    <row r="253" spans="1:18" s="12" customFormat="1" x14ac:dyDescent="0.2">
      <c r="A253" s="27"/>
      <c r="D253" s="28"/>
      <c r="E253" s="28"/>
      <c r="F253" s="28"/>
      <c r="G253" s="28"/>
      <c r="H253" s="28"/>
      <c r="I253" s="28"/>
      <c r="J253" s="506"/>
      <c r="K253" s="479"/>
      <c r="L253" s="479"/>
      <c r="M253" s="460"/>
      <c r="N253" s="460"/>
      <c r="O253" s="460"/>
      <c r="P253" s="460"/>
      <c r="R253" s="479"/>
    </row>
    <row r="254" spans="1:18" s="12" customFormat="1" x14ac:dyDescent="0.2">
      <c r="A254" s="27"/>
      <c r="D254" s="28"/>
      <c r="E254" s="28"/>
      <c r="F254" s="58"/>
      <c r="G254" s="55"/>
      <c r="H254" s="55"/>
      <c r="I254" s="58"/>
      <c r="J254" s="507"/>
      <c r="K254" s="480"/>
      <c r="L254" s="480"/>
      <c r="M254" s="461"/>
      <c r="N254" s="461"/>
      <c r="O254" s="461"/>
      <c r="P254" s="461"/>
      <c r="R254" s="480"/>
    </row>
    <row r="255" spans="1:18" s="12" customFormat="1" x14ac:dyDescent="0.2">
      <c r="A255" s="27"/>
      <c r="D255" s="28"/>
      <c r="E255" s="28"/>
      <c r="F255" s="58"/>
      <c r="G255" s="55"/>
      <c r="H255" s="55"/>
      <c r="I255" s="58"/>
      <c r="J255" s="507"/>
      <c r="K255" s="480"/>
      <c r="L255" s="480"/>
      <c r="M255" s="461"/>
      <c r="N255" s="461"/>
      <c r="O255" s="461"/>
      <c r="P255" s="461"/>
      <c r="R255" s="480"/>
    </row>
    <row r="256" spans="1:18" s="12" customFormat="1" x14ac:dyDescent="0.2">
      <c r="A256" s="27"/>
      <c r="D256" s="28"/>
      <c r="E256" s="65"/>
      <c r="F256" s="65"/>
      <c r="G256" s="643"/>
      <c r="H256" s="392"/>
      <c r="I256" s="395"/>
      <c r="J256" s="489"/>
      <c r="K256" s="467"/>
      <c r="L256" s="467"/>
      <c r="M256" s="445"/>
      <c r="N256" s="445"/>
      <c r="O256" s="445"/>
      <c r="P256" s="445"/>
      <c r="R256" s="467"/>
    </row>
    <row r="257" spans="1:18" s="12" customFormat="1" x14ac:dyDescent="0.2">
      <c r="A257" s="27"/>
      <c r="D257" s="28"/>
      <c r="E257" s="65"/>
      <c r="F257" s="65"/>
      <c r="G257" s="643"/>
      <c r="H257" s="392"/>
      <c r="I257" s="395"/>
      <c r="J257" s="489"/>
      <c r="K257" s="467"/>
      <c r="L257" s="467"/>
      <c r="M257" s="445"/>
      <c r="N257" s="445"/>
      <c r="O257" s="445"/>
      <c r="P257" s="445"/>
      <c r="R257" s="467"/>
    </row>
    <row r="258" spans="1:18" s="12" customFormat="1" x14ac:dyDescent="0.2">
      <c r="A258" s="27"/>
      <c r="D258" s="28"/>
      <c r="E258" s="65"/>
      <c r="F258" s="65"/>
      <c r="G258" s="643"/>
      <c r="H258" s="392"/>
      <c r="I258" s="395"/>
      <c r="J258" s="489"/>
      <c r="K258" s="467"/>
      <c r="L258" s="467"/>
      <c r="M258" s="445"/>
      <c r="N258" s="445"/>
      <c r="O258" s="445"/>
      <c r="P258" s="445"/>
      <c r="R258" s="467"/>
    </row>
    <row r="259" spans="1:18" s="12" customFormat="1" x14ac:dyDescent="0.2">
      <c r="A259" s="27"/>
      <c r="D259" s="28"/>
      <c r="E259" s="65"/>
      <c r="F259" s="65"/>
      <c r="G259" s="643"/>
      <c r="H259" s="392"/>
      <c r="I259" s="395"/>
      <c r="J259" s="489"/>
      <c r="K259" s="467"/>
      <c r="L259" s="467"/>
      <c r="M259" s="445"/>
      <c r="N259" s="445"/>
      <c r="O259" s="445"/>
      <c r="P259" s="445"/>
      <c r="R259" s="467"/>
    </row>
    <row r="260" spans="1:18" s="12" customFormat="1" x14ac:dyDescent="0.2">
      <c r="A260" s="27"/>
      <c r="D260" s="28"/>
      <c r="E260" s="28"/>
      <c r="F260" s="58"/>
      <c r="G260" s="55"/>
      <c r="H260" s="55"/>
      <c r="I260" s="58"/>
      <c r="J260" s="507"/>
      <c r="K260" s="480"/>
      <c r="L260" s="480"/>
      <c r="M260" s="461"/>
      <c r="N260" s="461"/>
      <c r="O260" s="461"/>
      <c r="P260" s="461"/>
      <c r="R260" s="480"/>
    </row>
    <row r="261" spans="1:18" s="12" customFormat="1" x14ac:dyDescent="0.2">
      <c r="A261" s="27"/>
      <c r="D261" s="28"/>
      <c r="E261" s="28"/>
      <c r="F261" s="58"/>
      <c r="G261" s="55"/>
      <c r="H261" s="55"/>
      <c r="I261" s="58"/>
      <c r="J261" s="507"/>
      <c r="K261" s="480"/>
      <c r="L261" s="480"/>
      <c r="M261" s="461"/>
      <c r="N261" s="461"/>
      <c r="O261" s="461"/>
      <c r="P261" s="461"/>
      <c r="R261" s="480"/>
    </row>
    <row r="262" spans="1:18" s="12" customFormat="1" x14ac:dyDescent="0.2">
      <c r="A262" s="27"/>
      <c r="D262" s="28"/>
      <c r="E262" s="28"/>
      <c r="F262" s="58"/>
      <c r="G262" s="55"/>
      <c r="H262" s="55"/>
      <c r="I262" s="58"/>
      <c r="J262" s="507"/>
      <c r="K262" s="480"/>
      <c r="L262" s="480"/>
      <c r="M262" s="461"/>
      <c r="N262" s="461"/>
      <c r="O262" s="461"/>
      <c r="P262" s="461"/>
      <c r="R262" s="480"/>
    </row>
    <row r="263" spans="1:18" s="12" customFormat="1" x14ac:dyDescent="0.2">
      <c r="A263" s="27"/>
      <c r="D263" s="28"/>
      <c r="E263" s="28"/>
      <c r="F263" s="58"/>
      <c r="G263" s="28"/>
      <c r="H263" s="28"/>
      <c r="I263" s="58"/>
      <c r="J263" s="507"/>
      <c r="K263" s="480"/>
      <c r="L263" s="480"/>
      <c r="M263" s="461"/>
      <c r="N263" s="461"/>
      <c r="O263" s="461"/>
      <c r="P263" s="461"/>
      <c r="R263" s="480"/>
    </row>
    <row r="264" spans="1:18" s="12" customFormat="1" x14ac:dyDescent="0.2">
      <c r="A264" s="14"/>
      <c r="D264" s="14"/>
      <c r="E264" s="14"/>
      <c r="F264" s="55"/>
      <c r="G264" s="55"/>
      <c r="H264" s="28"/>
      <c r="I264" s="395"/>
      <c r="J264" s="489"/>
      <c r="K264" s="467"/>
      <c r="L264" s="467"/>
      <c r="M264" s="445"/>
      <c r="N264" s="445"/>
      <c r="O264" s="445"/>
      <c r="P264" s="445"/>
      <c r="R264" s="467"/>
    </row>
    <row r="265" spans="1:18" s="12" customFormat="1" x14ac:dyDescent="0.2">
      <c r="A265" s="27"/>
      <c r="D265" s="14"/>
      <c r="E265" s="14"/>
      <c r="F265" s="57"/>
      <c r="G265" s="661"/>
      <c r="H265" s="14"/>
      <c r="I265" s="395"/>
      <c r="J265" s="489"/>
      <c r="K265" s="467"/>
      <c r="L265" s="467"/>
      <c r="M265" s="445"/>
      <c r="N265" s="445"/>
      <c r="O265" s="445"/>
      <c r="P265" s="445"/>
      <c r="R265" s="467"/>
    </row>
    <row r="266" spans="1:18" s="12" customFormat="1" x14ac:dyDescent="0.2">
      <c r="J266" s="505"/>
      <c r="K266" s="478"/>
      <c r="L266" s="478"/>
      <c r="M266" s="459"/>
      <c r="N266" s="459"/>
      <c r="O266" s="459"/>
      <c r="P266" s="459"/>
      <c r="R266" s="478"/>
    </row>
    <row r="267" spans="1:18" s="12" customFormat="1" x14ac:dyDescent="0.2">
      <c r="J267" s="505"/>
      <c r="K267" s="478"/>
      <c r="L267" s="478"/>
      <c r="M267" s="459"/>
      <c r="N267" s="459"/>
      <c r="O267" s="459"/>
      <c r="P267" s="459"/>
      <c r="R267" s="478"/>
    </row>
    <row r="268" spans="1:18" s="12" customFormat="1" x14ac:dyDescent="0.2">
      <c r="J268" s="505"/>
      <c r="K268" s="478"/>
      <c r="L268" s="478"/>
      <c r="M268" s="459"/>
      <c r="N268" s="459"/>
      <c r="O268" s="459"/>
      <c r="P268" s="459"/>
      <c r="R268" s="478"/>
    </row>
    <row r="269" spans="1:18" s="12" customFormat="1" x14ac:dyDescent="0.2">
      <c r="J269" s="505"/>
      <c r="K269" s="478"/>
      <c r="L269" s="478"/>
      <c r="M269" s="459"/>
      <c r="N269" s="459"/>
      <c r="O269" s="459"/>
      <c r="P269" s="459"/>
      <c r="R269" s="478"/>
    </row>
    <row r="270" spans="1:18" s="12" customFormat="1" x14ac:dyDescent="0.2">
      <c r="A270" s="31"/>
      <c r="B270" s="11"/>
      <c r="C270" s="11"/>
      <c r="D270" s="11"/>
      <c r="E270" s="11"/>
      <c r="F270" s="11"/>
      <c r="G270" s="11"/>
      <c r="H270" s="11"/>
      <c r="I270" s="11"/>
      <c r="J270" s="505"/>
      <c r="K270" s="478"/>
      <c r="L270" s="478"/>
      <c r="M270" s="459"/>
      <c r="N270" s="459"/>
      <c r="O270" s="459"/>
      <c r="P270" s="459"/>
      <c r="R270" s="478"/>
    </row>
    <row r="271" spans="1:18" s="12" customFormat="1" x14ac:dyDescent="0.2">
      <c r="A271" s="31"/>
      <c r="B271" s="11"/>
      <c r="C271" s="11"/>
      <c r="D271" s="11"/>
      <c r="E271" s="11"/>
      <c r="F271" s="11"/>
      <c r="G271" s="11"/>
      <c r="H271" s="11"/>
      <c r="I271" s="11"/>
      <c r="J271" s="505"/>
      <c r="K271" s="478"/>
      <c r="L271" s="478"/>
      <c r="M271" s="459"/>
      <c r="N271" s="459"/>
      <c r="O271" s="459"/>
      <c r="P271" s="459"/>
      <c r="R271" s="478"/>
    </row>
    <row r="272" spans="1:18" s="12" customFormat="1" x14ac:dyDescent="0.2">
      <c r="A272" s="11"/>
      <c r="B272" s="11"/>
      <c r="C272" s="11"/>
      <c r="D272" s="11"/>
      <c r="E272" s="59"/>
      <c r="F272" s="11"/>
      <c r="G272" s="11"/>
      <c r="H272" s="11"/>
      <c r="I272" s="11"/>
      <c r="J272" s="505"/>
      <c r="K272" s="478"/>
      <c r="L272" s="478"/>
      <c r="M272" s="459"/>
      <c r="N272" s="459"/>
      <c r="O272" s="459"/>
      <c r="P272" s="459"/>
      <c r="R272" s="478"/>
    </row>
    <row r="273" spans="1:18" s="12" customFormat="1" x14ac:dyDescent="0.2">
      <c r="A273" s="11"/>
      <c r="B273" s="11"/>
      <c r="C273" s="11"/>
      <c r="D273" s="11"/>
      <c r="E273" s="11"/>
      <c r="F273" s="11"/>
      <c r="G273" s="11"/>
      <c r="H273" s="11"/>
      <c r="I273" s="11"/>
      <c r="J273" s="505"/>
      <c r="K273" s="478"/>
      <c r="L273" s="478"/>
      <c r="M273" s="459"/>
      <c r="N273" s="459"/>
      <c r="O273" s="459"/>
      <c r="P273" s="459"/>
      <c r="R273" s="478"/>
    </row>
    <row r="274" spans="1:18" s="12" customFormat="1" x14ac:dyDescent="0.2">
      <c r="A274" s="31"/>
      <c r="B274" s="11"/>
      <c r="C274" s="11"/>
      <c r="D274" s="11"/>
      <c r="E274" s="11"/>
      <c r="F274" s="11"/>
      <c r="G274" s="11"/>
      <c r="H274" s="11"/>
      <c r="I274" s="11"/>
      <c r="J274" s="505"/>
      <c r="K274" s="478"/>
      <c r="L274" s="478"/>
      <c r="M274" s="459"/>
      <c r="N274" s="459"/>
      <c r="O274" s="459"/>
      <c r="P274" s="459"/>
      <c r="R274" s="478"/>
    </row>
    <row r="275" spans="1:18" s="12" customFormat="1" x14ac:dyDescent="0.2">
      <c r="A275" s="11"/>
      <c r="E275" s="11"/>
      <c r="F275" s="60"/>
      <c r="G275" s="60"/>
      <c r="H275" s="60"/>
      <c r="I275" s="60"/>
      <c r="J275" s="508"/>
      <c r="K275" s="481"/>
      <c r="L275" s="481"/>
      <c r="M275" s="462"/>
      <c r="N275" s="462"/>
      <c r="O275" s="462"/>
      <c r="P275" s="462"/>
      <c r="R275" s="481"/>
    </row>
    <row r="276" spans="1:18" s="12" customFormat="1" x14ac:dyDescent="0.2">
      <c r="A276" s="11"/>
      <c r="E276" s="31"/>
      <c r="F276" s="31"/>
      <c r="G276" s="11"/>
      <c r="H276" s="11"/>
      <c r="I276" s="11"/>
      <c r="J276" s="509"/>
      <c r="K276" s="463"/>
      <c r="L276" s="463"/>
      <c r="M276" s="463"/>
      <c r="N276" s="463"/>
      <c r="O276" s="463"/>
      <c r="P276" s="463"/>
      <c r="R276" s="463"/>
    </row>
    <row r="277" spans="1:18" s="12" customFormat="1" x14ac:dyDescent="0.2">
      <c r="A277" s="11"/>
      <c r="E277" s="61"/>
      <c r="F277" s="33"/>
      <c r="G277" s="33"/>
      <c r="H277" s="33"/>
      <c r="I277" s="33"/>
      <c r="J277" s="510"/>
      <c r="K277" s="482"/>
      <c r="L277" s="482"/>
      <c r="M277" s="464"/>
      <c r="N277" s="464"/>
      <c r="O277" s="464"/>
      <c r="P277" s="464"/>
      <c r="R277" s="482"/>
    </row>
    <row r="278" spans="1:18" s="12" customFormat="1" x14ac:dyDescent="0.2">
      <c r="A278" s="11"/>
      <c r="E278" s="61"/>
      <c r="F278" s="33"/>
      <c r="G278" s="33"/>
      <c r="H278" s="33"/>
      <c r="I278" s="33"/>
      <c r="J278" s="510"/>
      <c r="K278" s="482"/>
      <c r="L278" s="482"/>
      <c r="M278" s="464"/>
      <c r="N278" s="464"/>
      <c r="O278" s="464"/>
      <c r="P278" s="464"/>
      <c r="R278" s="482"/>
    </row>
    <row r="279" spans="1:18" s="12" customFormat="1" x14ac:dyDescent="0.2">
      <c r="J279" s="505"/>
      <c r="K279" s="478"/>
      <c r="L279" s="478"/>
      <c r="M279" s="459"/>
      <c r="N279" s="459"/>
      <c r="O279" s="459"/>
      <c r="P279" s="459"/>
      <c r="R279" s="478"/>
    </row>
    <row r="280" spans="1:18" s="12" customFormat="1" x14ac:dyDescent="0.2">
      <c r="J280" s="505"/>
      <c r="K280" s="478"/>
      <c r="L280" s="478"/>
      <c r="M280" s="459"/>
      <c r="N280" s="459"/>
      <c r="O280" s="459"/>
      <c r="P280" s="459"/>
      <c r="R280" s="478"/>
    </row>
  </sheetData>
  <mergeCells count="1">
    <mergeCell ref="A189:E189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50" orientation="landscape" r:id="rId1"/>
  <headerFooter alignWithMargins="0"/>
  <rowBreaks count="1" manualBreakCount="1">
    <brk id="69" max="16383" man="1"/>
  </rowBreaks>
  <legacy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36"/>
  <sheetViews>
    <sheetView zoomScale="85" zoomScaleNormal="85" workbookViewId="0"/>
  </sheetViews>
  <sheetFormatPr defaultColWidth="9.140625" defaultRowHeight="12.75" x14ac:dyDescent="0.2"/>
  <cols>
    <col min="1" max="1" width="45.7109375" style="2" customWidth="1"/>
    <col min="2" max="2" width="2.7109375" style="2" customWidth="1"/>
    <col min="3" max="4" width="14.7109375" style="2" customWidth="1"/>
    <col min="5" max="5" width="2.5703125" style="2" customWidth="1"/>
    <col min="6" max="12" width="14.7109375" style="2" customWidth="1"/>
    <col min="13" max="13" width="2.5703125" style="2" customWidth="1"/>
    <col min="14" max="16" width="14.7109375" style="2" customWidth="1"/>
    <col min="17" max="17" width="12.7109375" style="2" customWidth="1"/>
    <col min="18" max="41" width="10.85546875" style="2" customWidth="1"/>
    <col min="42" max="16384" width="9.140625" style="2"/>
  </cols>
  <sheetData>
    <row r="1" spans="1:15" x14ac:dyDescent="0.2">
      <c r="A1" s="798"/>
    </row>
    <row r="2" spans="1:15" x14ac:dyDescent="0.2">
      <c r="A2" s="2" t="s">
        <v>267</v>
      </c>
      <c r="C2" s="791">
        <v>-6.1999999999999998E-3</v>
      </c>
    </row>
    <row r="3" spans="1:15" x14ac:dyDescent="0.2">
      <c r="A3" s="4" t="s">
        <v>7</v>
      </c>
      <c r="B3" s="484"/>
      <c r="C3" s="832">
        <v>2015</v>
      </c>
      <c r="D3" s="833"/>
      <c r="F3" s="484" t="s">
        <v>76</v>
      </c>
      <c r="G3" s="484" t="s">
        <v>59</v>
      </c>
      <c r="H3" s="484" t="s">
        <v>76</v>
      </c>
      <c r="I3" s="484" t="s">
        <v>36</v>
      </c>
      <c r="J3" s="484" t="s">
        <v>77</v>
      </c>
      <c r="K3" s="22" t="s">
        <v>78</v>
      </c>
      <c r="L3" s="484" t="s">
        <v>137</v>
      </c>
    </row>
    <row r="4" spans="1:15" x14ac:dyDescent="0.2">
      <c r="A4" s="484" t="s">
        <v>8</v>
      </c>
      <c r="B4" s="484"/>
      <c r="C4" s="16"/>
      <c r="F4" s="484" t="s">
        <v>58</v>
      </c>
      <c r="G4" s="484" t="s">
        <v>60</v>
      </c>
      <c r="H4" s="484"/>
      <c r="I4" s="484"/>
      <c r="J4" s="484"/>
      <c r="K4" s="484"/>
      <c r="L4" s="22" t="s">
        <v>79</v>
      </c>
      <c r="N4" s="20" t="s">
        <v>75</v>
      </c>
      <c r="O4" s="484"/>
    </row>
    <row r="5" spans="1:15" x14ac:dyDescent="0.2">
      <c r="A5" s="484" t="s">
        <v>9</v>
      </c>
      <c r="B5" s="484"/>
      <c r="C5" s="795">
        <v>1389.79</v>
      </c>
      <c r="D5" s="795">
        <v>27.97</v>
      </c>
      <c r="F5" s="9">
        <v>0</v>
      </c>
      <c r="G5" s="9">
        <v>0</v>
      </c>
      <c r="H5" s="9">
        <v>0</v>
      </c>
      <c r="I5" s="765">
        <v>0</v>
      </c>
      <c r="J5" s="8"/>
      <c r="K5" s="8"/>
      <c r="L5" s="8"/>
      <c r="N5" s="21" t="s">
        <v>33</v>
      </c>
      <c r="O5" s="799">
        <v>0.05</v>
      </c>
    </row>
    <row r="6" spans="1:15" x14ac:dyDescent="0.2">
      <c r="A6" s="484" t="s">
        <v>10</v>
      </c>
      <c r="B6" s="484"/>
      <c r="C6" s="795">
        <v>46.83</v>
      </c>
      <c r="D6" s="795">
        <v>0.46</v>
      </c>
      <c r="F6" s="374">
        <v>2</v>
      </c>
      <c r="G6" s="9">
        <v>375</v>
      </c>
      <c r="H6" s="374">
        <v>2</v>
      </c>
      <c r="I6" s="797">
        <v>23917</v>
      </c>
      <c r="J6" s="8"/>
      <c r="K6" s="8"/>
      <c r="L6" s="8"/>
      <c r="N6" s="484" t="s">
        <v>34</v>
      </c>
      <c r="O6" s="799">
        <v>3.4299999999999997E-2</v>
      </c>
    </row>
    <row r="7" spans="1:15" x14ac:dyDescent="0.2">
      <c r="A7" s="484" t="s">
        <v>11</v>
      </c>
      <c r="B7" s="484"/>
      <c r="C7" s="795">
        <v>0</v>
      </c>
      <c r="D7" s="795">
        <v>19.5</v>
      </c>
      <c r="F7" s="374">
        <v>3</v>
      </c>
      <c r="G7" s="9">
        <v>495</v>
      </c>
      <c r="H7" s="374">
        <v>3</v>
      </c>
      <c r="I7" s="797">
        <v>30939</v>
      </c>
      <c r="J7" s="34">
        <f>+I7-I6</f>
        <v>7022</v>
      </c>
      <c r="K7" s="8"/>
      <c r="L7" s="8"/>
      <c r="N7" s="484" t="s">
        <v>35</v>
      </c>
      <c r="O7" s="799">
        <v>1.7899999999999999E-2</v>
      </c>
    </row>
    <row r="8" spans="1:15" x14ac:dyDescent="0.2">
      <c r="A8" s="484" t="s">
        <v>12</v>
      </c>
      <c r="B8" s="4"/>
      <c r="C8" s="792"/>
      <c r="D8" s="792"/>
      <c r="F8" s="374">
        <v>4</v>
      </c>
      <c r="G8" s="9">
        <v>650</v>
      </c>
      <c r="H8" s="374">
        <v>4</v>
      </c>
      <c r="I8" s="797">
        <v>40010</v>
      </c>
      <c r="J8" s="34">
        <f t="shared" ref="J8:J17" si="0">+I8-I7</f>
        <v>9071</v>
      </c>
      <c r="K8" s="8"/>
      <c r="L8" s="8"/>
      <c r="N8" s="484" t="s">
        <v>61</v>
      </c>
      <c r="O8" s="799">
        <v>1.5642</v>
      </c>
    </row>
    <row r="9" spans="1:15" x14ac:dyDescent="0.2">
      <c r="A9" s="484" t="s">
        <v>13</v>
      </c>
      <c r="B9" s="484"/>
      <c r="C9" s="795">
        <v>89.9</v>
      </c>
      <c r="D9" s="795">
        <v>1.57</v>
      </c>
      <c r="F9" s="374">
        <v>5</v>
      </c>
      <c r="G9" s="9">
        <v>785</v>
      </c>
      <c r="H9" s="374">
        <v>5</v>
      </c>
      <c r="I9" s="797">
        <v>47910</v>
      </c>
      <c r="J9" s="34">
        <f t="shared" si="0"/>
        <v>7900</v>
      </c>
      <c r="K9" s="8"/>
      <c r="L9" s="8"/>
      <c r="N9" s="484" t="s">
        <v>62</v>
      </c>
      <c r="O9" s="799">
        <v>1.15E-2</v>
      </c>
    </row>
    <row r="10" spans="1:15" x14ac:dyDescent="0.2">
      <c r="A10" s="484" t="s">
        <v>14</v>
      </c>
      <c r="B10" s="484"/>
      <c r="C10" s="795">
        <v>31.54</v>
      </c>
      <c r="D10" s="795">
        <v>6.54</v>
      </c>
      <c r="F10" s="374">
        <v>6</v>
      </c>
      <c r="G10" s="9">
        <v>875</v>
      </c>
      <c r="H10" s="374">
        <v>6</v>
      </c>
      <c r="I10" s="797">
        <v>53177</v>
      </c>
      <c r="J10" s="34">
        <f t="shared" si="0"/>
        <v>5267</v>
      </c>
      <c r="K10" s="8"/>
      <c r="L10" s="8"/>
    </row>
    <row r="11" spans="1:15" x14ac:dyDescent="0.2">
      <c r="A11" s="484" t="s">
        <v>24</v>
      </c>
      <c r="B11" s="484"/>
      <c r="C11" s="795">
        <v>41.15</v>
      </c>
      <c r="D11" s="795">
        <v>0.45</v>
      </c>
      <c r="F11" s="374">
        <v>7</v>
      </c>
      <c r="G11" s="9">
        <v>980</v>
      </c>
      <c r="H11" s="374">
        <v>7</v>
      </c>
      <c r="I11" s="373">
        <f t="shared" ref="I11:I17" si="1">+I10+K11</f>
        <v>59322</v>
      </c>
      <c r="J11" s="34">
        <f t="shared" si="0"/>
        <v>6145</v>
      </c>
      <c r="K11" s="795">
        <v>6145</v>
      </c>
      <c r="L11" s="8"/>
    </row>
    <row r="12" spans="1:15" x14ac:dyDescent="0.2">
      <c r="A12" s="484" t="s">
        <v>132</v>
      </c>
      <c r="B12" s="484"/>
      <c r="C12" s="795">
        <v>372.45</v>
      </c>
      <c r="D12" s="795">
        <v>2.0299999999999998</v>
      </c>
      <c r="F12" s="374">
        <v>8</v>
      </c>
      <c r="G12" s="9">
        <v>1085</v>
      </c>
      <c r="H12" s="374">
        <v>8</v>
      </c>
      <c r="I12" s="373">
        <f t="shared" si="1"/>
        <v>65467</v>
      </c>
      <c r="J12" s="34">
        <f t="shared" si="0"/>
        <v>6145</v>
      </c>
      <c r="K12" s="34">
        <f t="shared" ref="K12:K49" si="2">K11</f>
        <v>6145</v>
      </c>
      <c r="L12" s="8"/>
    </row>
    <row r="13" spans="1:15" x14ac:dyDescent="0.2">
      <c r="A13" s="484"/>
      <c r="B13" s="484"/>
      <c r="C13" s="793"/>
      <c r="D13" s="793"/>
      <c r="F13" s="374">
        <v>9</v>
      </c>
      <c r="G13" s="9">
        <v>1190</v>
      </c>
      <c r="H13" s="374">
        <v>9</v>
      </c>
      <c r="I13" s="373">
        <f t="shared" si="1"/>
        <v>71612</v>
      </c>
      <c r="J13" s="34">
        <f t="shared" si="0"/>
        <v>6145</v>
      </c>
      <c r="K13" s="34">
        <f t="shared" si="2"/>
        <v>6145</v>
      </c>
      <c r="L13" s="8"/>
    </row>
    <row r="14" spans="1:15" x14ac:dyDescent="0.2">
      <c r="A14" s="4" t="s">
        <v>15</v>
      </c>
      <c r="B14" s="484"/>
      <c r="C14" s="794"/>
      <c r="D14" s="794"/>
      <c r="F14" s="374">
        <v>10</v>
      </c>
      <c r="G14" s="9">
        <v>1295</v>
      </c>
      <c r="H14" s="374">
        <v>10</v>
      </c>
      <c r="I14" s="373">
        <f t="shared" si="1"/>
        <v>77757</v>
      </c>
      <c r="J14" s="34">
        <f t="shared" si="0"/>
        <v>6145</v>
      </c>
      <c r="K14" s="34">
        <f t="shared" si="2"/>
        <v>6145</v>
      </c>
      <c r="L14" s="8"/>
    </row>
    <row r="15" spans="1:15" x14ac:dyDescent="0.2">
      <c r="A15" s="484" t="s">
        <v>26</v>
      </c>
      <c r="B15" s="484"/>
      <c r="C15" s="794"/>
      <c r="D15" s="794"/>
      <c r="F15" s="374">
        <v>11</v>
      </c>
      <c r="G15" s="9">
        <v>1400</v>
      </c>
      <c r="H15" s="374">
        <v>11</v>
      </c>
      <c r="I15" s="373">
        <f t="shared" si="1"/>
        <v>83902</v>
      </c>
      <c r="J15" s="34">
        <f t="shared" si="0"/>
        <v>6145</v>
      </c>
      <c r="K15" s="34">
        <f t="shared" si="2"/>
        <v>6145</v>
      </c>
      <c r="L15" s="8"/>
    </row>
    <row r="16" spans="1:15" x14ac:dyDescent="0.2">
      <c r="A16" s="484" t="s">
        <v>16</v>
      </c>
      <c r="B16" s="484"/>
      <c r="C16" s="795">
        <v>9.83</v>
      </c>
      <c r="D16" s="795">
        <v>1.85</v>
      </c>
      <c r="F16" s="374">
        <v>12</v>
      </c>
      <c r="G16" s="9">
        <v>1505</v>
      </c>
      <c r="H16" s="374">
        <v>12</v>
      </c>
      <c r="I16" s="373">
        <f t="shared" si="1"/>
        <v>90047</v>
      </c>
      <c r="J16" s="34">
        <f t="shared" si="0"/>
        <v>6145</v>
      </c>
      <c r="K16" s="34">
        <f t="shared" si="2"/>
        <v>6145</v>
      </c>
      <c r="L16" s="8"/>
    </row>
    <row r="17" spans="1:12" x14ac:dyDescent="0.2">
      <c r="A17" s="484" t="s">
        <v>25</v>
      </c>
      <c r="B17" s="484"/>
      <c r="C17" s="795">
        <v>9.83</v>
      </c>
      <c r="D17" s="795">
        <v>1.03</v>
      </c>
      <c r="F17" s="374">
        <v>13</v>
      </c>
      <c r="G17" s="9">
        <v>1610</v>
      </c>
      <c r="H17" s="374">
        <v>13</v>
      </c>
      <c r="I17" s="373">
        <f t="shared" si="1"/>
        <v>96192</v>
      </c>
      <c r="J17" s="34">
        <f t="shared" si="0"/>
        <v>6145</v>
      </c>
      <c r="K17" s="34">
        <f t="shared" si="2"/>
        <v>6145</v>
      </c>
      <c r="L17" s="8"/>
    </row>
    <row r="18" spans="1:12" x14ac:dyDescent="0.2">
      <c r="A18" s="484" t="s">
        <v>17</v>
      </c>
      <c r="B18" s="484"/>
      <c r="C18" s="795">
        <v>27.4</v>
      </c>
      <c r="D18" s="795">
        <v>0.14000000000000001</v>
      </c>
      <c r="F18" s="374">
        <v>14</v>
      </c>
      <c r="G18" s="9">
        <v>1755</v>
      </c>
      <c r="H18" s="374">
        <v>14</v>
      </c>
      <c r="I18" s="373">
        <f>+I17+K18+L18</f>
        <v>104678</v>
      </c>
      <c r="J18" s="34">
        <f>+I18-I17</f>
        <v>8486</v>
      </c>
      <c r="K18" s="34">
        <f t="shared" si="2"/>
        <v>6145</v>
      </c>
      <c r="L18" s="795">
        <v>2341</v>
      </c>
    </row>
    <row r="19" spans="1:12" x14ac:dyDescent="0.2">
      <c r="A19" s="484" t="s">
        <v>18</v>
      </c>
      <c r="B19" s="484"/>
      <c r="C19" s="795">
        <v>101.11</v>
      </c>
      <c r="D19" s="795">
        <v>4.22</v>
      </c>
      <c r="F19" s="374">
        <v>15</v>
      </c>
      <c r="G19" s="9">
        <v>1860</v>
      </c>
      <c r="H19" s="374">
        <v>15</v>
      </c>
      <c r="I19" s="373">
        <f t="shared" ref="I19:I40" si="3">+I18+K19</f>
        <v>110823</v>
      </c>
      <c r="J19" s="34">
        <f t="shared" ref="J19:J49" si="4">+I19-I18</f>
        <v>6145</v>
      </c>
      <c r="K19" s="34">
        <f t="shared" si="2"/>
        <v>6145</v>
      </c>
      <c r="L19" s="8"/>
    </row>
    <row r="20" spans="1:12" x14ac:dyDescent="0.2">
      <c r="A20" s="484" t="s">
        <v>85</v>
      </c>
      <c r="B20" s="484"/>
      <c r="C20" s="796">
        <v>295.01</v>
      </c>
      <c r="D20" s="796">
        <f>8.95+10.65</f>
        <v>19.600000000000001</v>
      </c>
      <c r="F20" s="374">
        <v>16</v>
      </c>
      <c r="G20" s="9">
        <v>1965</v>
      </c>
      <c r="H20" s="374">
        <v>16</v>
      </c>
      <c r="I20" s="373">
        <f t="shared" si="3"/>
        <v>116968</v>
      </c>
      <c r="J20" s="34">
        <f t="shared" si="4"/>
        <v>6145</v>
      </c>
      <c r="K20" s="34">
        <f t="shared" si="2"/>
        <v>6145</v>
      </c>
      <c r="L20" s="8"/>
    </row>
    <row r="21" spans="1:12" x14ac:dyDescent="0.2">
      <c r="A21" s="484" t="s">
        <v>86</v>
      </c>
      <c r="B21" s="484"/>
      <c r="C21" s="796">
        <v>0</v>
      </c>
      <c r="D21" s="796">
        <v>24.96</v>
      </c>
      <c r="F21" s="374">
        <v>17</v>
      </c>
      <c r="G21" s="9">
        <v>2070</v>
      </c>
      <c r="H21" s="374">
        <v>17</v>
      </c>
      <c r="I21" s="373">
        <f t="shared" si="3"/>
        <v>123113</v>
      </c>
      <c r="J21" s="34">
        <f t="shared" si="4"/>
        <v>6145</v>
      </c>
      <c r="K21" s="34">
        <f t="shared" si="2"/>
        <v>6145</v>
      </c>
      <c r="L21" s="8"/>
    </row>
    <row r="22" spans="1:12" x14ac:dyDescent="0.2">
      <c r="A22" s="484" t="s">
        <v>133</v>
      </c>
      <c r="B22" s="484"/>
      <c r="C22" s="796">
        <v>509.14</v>
      </c>
      <c r="D22" s="796">
        <f>2.68+0.01</f>
        <v>2.69</v>
      </c>
      <c r="F22" s="374">
        <v>18</v>
      </c>
      <c r="G22" s="9">
        <v>2175</v>
      </c>
      <c r="H22" s="374">
        <v>18</v>
      </c>
      <c r="I22" s="373">
        <f t="shared" si="3"/>
        <v>129258</v>
      </c>
      <c r="J22" s="34">
        <f t="shared" si="4"/>
        <v>6145</v>
      </c>
      <c r="K22" s="34">
        <f t="shared" si="2"/>
        <v>6145</v>
      </c>
      <c r="L22" s="8"/>
    </row>
    <row r="23" spans="1:12" x14ac:dyDescent="0.2">
      <c r="A23" s="484" t="s">
        <v>19</v>
      </c>
      <c r="B23" s="484"/>
      <c r="C23" s="795">
        <v>118.1</v>
      </c>
      <c r="D23" s="795">
        <v>0.22</v>
      </c>
      <c r="F23" s="374">
        <v>19</v>
      </c>
      <c r="G23" s="9">
        <v>2280</v>
      </c>
      <c r="H23" s="374">
        <v>19</v>
      </c>
      <c r="I23" s="373">
        <f t="shared" si="3"/>
        <v>135403</v>
      </c>
      <c r="J23" s="34">
        <f t="shared" si="4"/>
        <v>6145</v>
      </c>
      <c r="K23" s="34">
        <f t="shared" si="2"/>
        <v>6145</v>
      </c>
      <c r="L23" s="8"/>
    </row>
    <row r="24" spans="1:12" x14ac:dyDescent="0.2">
      <c r="A24" s="484" t="s">
        <v>80</v>
      </c>
      <c r="B24" s="484"/>
      <c r="C24" s="796">
        <v>1786.93</v>
      </c>
      <c r="D24" s="796">
        <v>45.61</v>
      </c>
      <c r="F24" s="374">
        <v>20</v>
      </c>
      <c r="G24" s="9">
        <v>2385</v>
      </c>
      <c r="H24" s="374">
        <v>20</v>
      </c>
      <c r="I24" s="373">
        <f t="shared" si="3"/>
        <v>141548</v>
      </c>
      <c r="J24" s="34">
        <f t="shared" si="4"/>
        <v>6145</v>
      </c>
      <c r="K24" s="34">
        <f t="shared" si="2"/>
        <v>6145</v>
      </c>
      <c r="L24" s="8"/>
    </row>
    <row r="25" spans="1:12" x14ac:dyDescent="0.2">
      <c r="A25" s="484" t="s">
        <v>82</v>
      </c>
      <c r="B25" s="484"/>
      <c r="C25" s="796">
        <v>1861.06</v>
      </c>
      <c r="D25" s="796">
        <f>60.75-0.01</f>
        <v>60.74</v>
      </c>
      <c r="F25" s="374">
        <v>21</v>
      </c>
      <c r="G25" s="9">
        <v>2490</v>
      </c>
      <c r="H25" s="374">
        <v>21</v>
      </c>
      <c r="I25" s="373">
        <f t="shared" si="3"/>
        <v>147693</v>
      </c>
      <c r="J25" s="34">
        <f t="shared" si="4"/>
        <v>6145</v>
      </c>
      <c r="K25" s="34">
        <f t="shared" si="2"/>
        <v>6145</v>
      </c>
      <c r="L25" s="8"/>
    </row>
    <row r="26" spans="1:12" x14ac:dyDescent="0.2">
      <c r="A26" s="484" t="s">
        <v>81</v>
      </c>
      <c r="B26" s="484"/>
      <c r="C26" s="796">
        <v>1814.23</v>
      </c>
      <c r="D26" s="796">
        <v>91.66</v>
      </c>
      <c r="F26" s="374">
        <v>22</v>
      </c>
      <c r="G26" s="9">
        <v>2595</v>
      </c>
      <c r="H26" s="374">
        <v>22</v>
      </c>
      <c r="I26" s="373">
        <f t="shared" si="3"/>
        <v>153838</v>
      </c>
      <c r="J26" s="34">
        <f t="shared" si="4"/>
        <v>6145</v>
      </c>
      <c r="K26" s="34">
        <f t="shared" si="2"/>
        <v>6145</v>
      </c>
      <c r="L26" s="8"/>
    </row>
    <row r="27" spans="1:12" x14ac:dyDescent="0.2">
      <c r="A27" s="484" t="s">
        <v>20</v>
      </c>
      <c r="B27" s="484"/>
      <c r="C27" s="795">
        <v>895.72</v>
      </c>
      <c r="D27" s="795">
        <v>15.63</v>
      </c>
      <c r="F27" s="374">
        <v>23</v>
      </c>
      <c r="G27" s="9">
        <v>2700</v>
      </c>
      <c r="H27" s="374">
        <v>23</v>
      </c>
      <c r="I27" s="373">
        <f t="shared" si="3"/>
        <v>159983</v>
      </c>
      <c r="J27" s="34">
        <f t="shared" si="4"/>
        <v>6145</v>
      </c>
      <c r="K27" s="34">
        <f t="shared" si="2"/>
        <v>6145</v>
      </c>
      <c r="L27" s="8"/>
    </row>
    <row r="28" spans="1:12" x14ac:dyDescent="0.2">
      <c r="A28" s="484"/>
      <c r="B28" s="4"/>
      <c r="C28" s="794"/>
      <c r="D28" s="794"/>
      <c r="F28" s="374">
        <v>24</v>
      </c>
      <c r="G28" s="9">
        <v>2805</v>
      </c>
      <c r="H28" s="374">
        <v>24</v>
      </c>
      <c r="I28" s="373">
        <f t="shared" si="3"/>
        <v>166128</v>
      </c>
      <c r="J28" s="34">
        <f t="shared" si="4"/>
        <v>6145</v>
      </c>
      <c r="K28" s="34">
        <f t="shared" si="2"/>
        <v>6145</v>
      </c>
      <c r="L28" s="8"/>
    </row>
    <row r="29" spans="1:12" x14ac:dyDescent="0.2">
      <c r="A29" s="484" t="s">
        <v>27</v>
      </c>
      <c r="B29" s="484"/>
      <c r="C29" s="793"/>
      <c r="D29" s="793"/>
      <c r="F29" s="374">
        <v>25</v>
      </c>
      <c r="G29" s="9">
        <v>2910</v>
      </c>
      <c r="H29" s="374">
        <v>25</v>
      </c>
      <c r="I29" s="373">
        <f t="shared" si="3"/>
        <v>172273</v>
      </c>
      <c r="J29" s="34">
        <f t="shared" si="4"/>
        <v>6145</v>
      </c>
      <c r="K29" s="34">
        <f t="shared" si="2"/>
        <v>6145</v>
      </c>
      <c r="L29" s="8"/>
    </row>
    <row r="30" spans="1:12" x14ac:dyDescent="0.2">
      <c r="A30" s="484" t="s">
        <v>21</v>
      </c>
      <c r="B30" s="484"/>
      <c r="C30" s="795">
        <v>3508.65</v>
      </c>
      <c r="D30" s="795">
        <v>20.51</v>
      </c>
      <c r="F30" s="374">
        <v>26</v>
      </c>
      <c r="G30" s="9">
        <v>3015</v>
      </c>
      <c r="H30" s="374">
        <v>26</v>
      </c>
      <c r="I30" s="373">
        <f t="shared" si="3"/>
        <v>178418</v>
      </c>
      <c r="J30" s="34">
        <f t="shared" si="4"/>
        <v>6145</v>
      </c>
      <c r="K30" s="34">
        <f t="shared" si="2"/>
        <v>6145</v>
      </c>
      <c r="L30" s="8"/>
    </row>
    <row r="31" spans="1:12" x14ac:dyDescent="0.2">
      <c r="A31" s="484" t="s">
        <v>22</v>
      </c>
      <c r="B31" s="484"/>
      <c r="C31" s="795">
        <v>520.16999999999996</v>
      </c>
      <c r="D31" s="795">
        <v>3.61</v>
      </c>
      <c r="F31" s="374">
        <v>27</v>
      </c>
      <c r="G31" s="9">
        <v>3120</v>
      </c>
      <c r="H31" s="374">
        <v>27</v>
      </c>
      <c r="I31" s="373">
        <f t="shared" si="3"/>
        <v>184563</v>
      </c>
      <c r="J31" s="34">
        <f t="shared" si="4"/>
        <v>6145</v>
      </c>
      <c r="K31" s="34">
        <f t="shared" si="2"/>
        <v>6145</v>
      </c>
      <c r="L31" s="8"/>
    </row>
    <row r="32" spans="1:12" x14ac:dyDescent="0.2">
      <c r="A32" s="484" t="s">
        <v>23</v>
      </c>
      <c r="B32" s="484"/>
      <c r="C32" s="795">
        <v>1937.4</v>
      </c>
      <c r="D32" s="795">
        <v>20.69</v>
      </c>
      <c r="F32" s="374">
        <v>28</v>
      </c>
      <c r="G32" s="9">
        <v>3225</v>
      </c>
      <c r="H32" s="374">
        <v>28</v>
      </c>
      <c r="I32" s="373">
        <f t="shared" si="3"/>
        <v>190708</v>
      </c>
      <c r="J32" s="34">
        <f t="shared" si="4"/>
        <v>6145</v>
      </c>
      <c r="K32" s="34">
        <f t="shared" si="2"/>
        <v>6145</v>
      </c>
      <c r="L32" s="8"/>
    </row>
    <row r="33" spans="1:12" x14ac:dyDescent="0.2">
      <c r="A33" s="4"/>
      <c r="B33" s="4"/>
      <c r="C33" s="794"/>
      <c r="D33" s="794"/>
      <c r="F33" s="374">
        <v>29</v>
      </c>
      <c r="G33" s="9">
        <v>3330</v>
      </c>
      <c r="H33" s="374">
        <v>29</v>
      </c>
      <c r="I33" s="373">
        <f t="shared" si="3"/>
        <v>196853</v>
      </c>
      <c r="J33" s="34">
        <f t="shared" si="4"/>
        <v>6145</v>
      </c>
      <c r="K33" s="34">
        <f t="shared" si="2"/>
        <v>6145</v>
      </c>
      <c r="L33" s="8"/>
    </row>
    <row r="34" spans="1:12" x14ac:dyDescent="0.2">
      <c r="A34" s="484" t="s">
        <v>134</v>
      </c>
      <c r="B34" s="484"/>
      <c r="C34" s="19">
        <v>13394.58</v>
      </c>
      <c r="D34" s="19">
        <v>313.16000000000003</v>
      </c>
      <c r="F34" s="374">
        <v>30</v>
      </c>
      <c r="G34" s="9">
        <v>3435</v>
      </c>
      <c r="H34" s="374">
        <v>30</v>
      </c>
      <c r="I34" s="373">
        <f t="shared" si="3"/>
        <v>202998</v>
      </c>
      <c r="J34" s="34">
        <f t="shared" si="4"/>
        <v>6145</v>
      </c>
      <c r="K34" s="34">
        <f t="shared" si="2"/>
        <v>6145</v>
      </c>
      <c r="L34" s="8"/>
    </row>
    <row r="35" spans="1:12" x14ac:dyDescent="0.2">
      <c r="A35" s="4"/>
      <c r="B35" s="4"/>
      <c r="C35" s="794"/>
      <c r="D35" s="794"/>
      <c r="F35" s="374">
        <v>31</v>
      </c>
      <c r="G35" s="9">
        <v>3540</v>
      </c>
      <c r="H35" s="374">
        <v>31</v>
      </c>
      <c r="I35" s="373">
        <f t="shared" si="3"/>
        <v>209143</v>
      </c>
      <c r="J35" s="34">
        <f t="shared" si="4"/>
        <v>6145</v>
      </c>
      <c r="K35" s="34">
        <f t="shared" si="2"/>
        <v>6145</v>
      </c>
      <c r="L35" s="8"/>
    </row>
    <row r="36" spans="1:12" x14ac:dyDescent="0.2">
      <c r="A36" s="484" t="s">
        <v>135</v>
      </c>
      <c r="B36" s="484"/>
      <c r="C36" s="795">
        <v>110.98</v>
      </c>
      <c r="D36" s="795">
        <v>19.88</v>
      </c>
      <c r="F36" s="374">
        <v>32</v>
      </c>
      <c r="G36" s="9">
        <v>3645</v>
      </c>
      <c r="H36" s="374">
        <v>32</v>
      </c>
      <c r="I36" s="373">
        <f t="shared" si="3"/>
        <v>215288</v>
      </c>
      <c r="J36" s="34">
        <f t="shared" si="4"/>
        <v>6145</v>
      </c>
      <c r="K36" s="34">
        <f t="shared" si="2"/>
        <v>6145</v>
      </c>
      <c r="L36" s="8"/>
    </row>
    <row r="37" spans="1:12" x14ac:dyDescent="0.2">
      <c r="A37" s="484" t="s">
        <v>136</v>
      </c>
      <c r="B37" s="484"/>
      <c r="C37" s="800" t="s">
        <v>157</v>
      </c>
      <c r="D37" s="800" t="s">
        <v>157</v>
      </c>
      <c r="F37" s="374">
        <v>33</v>
      </c>
      <c r="G37" s="9">
        <v>3750</v>
      </c>
      <c r="H37" s="374">
        <v>33</v>
      </c>
      <c r="I37" s="373">
        <f t="shared" si="3"/>
        <v>221433</v>
      </c>
      <c r="J37" s="34">
        <f t="shared" si="4"/>
        <v>6145</v>
      </c>
      <c r="K37" s="34">
        <f t="shared" si="2"/>
        <v>6145</v>
      </c>
      <c r="L37" s="8"/>
    </row>
    <row r="38" spans="1:12" x14ac:dyDescent="0.2">
      <c r="F38" s="374">
        <v>34</v>
      </c>
      <c r="G38" s="9">
        <v>3855</v>
      </c>
      <c r="H38" s="374">
        <v>34</v>
      </c>
      <c r="I38" s="373">
        <f t="shared" si="3"/>
        <v>227578</v>
      </c>
      <c r="J38" s="34">
        <f t="shared" si="4"/>
        <v>6145</v>
      </c>
      <c r="K38" s="34">
        <f t="shared" si="2"/>
        <v>6145</v>
      </c>
      <c r="L38" s="8"/>
    </row>
    <row r="39" spans="1:12" x14ac:dyDescent="0.2">
      <c r="F39" s="374">
        <v>35</v>
      </c>
      <c r="G39" s="9">
        <v>3960</v>
      </c>
      <c r="H39" s="374">
        <v>35</v>
      </c>
      <c r="I39" s="373">
        <f t="shared" si="3"/>
        <v>233723</v>
      </c>
      <c r="J39" s="34">
        <f t="shared" si="4"/>
        <v>6145</v>
      </c>
      <c r="K39" s="34">
        <f t="shared" si="2"/>
        <v>6145</v>
      </c>
      <c r="L39" s="8"/>
    </row>
    <row r="40" spans="1:12" x14ac:dyDescent="0.2">
      <c r="F40" s="9">
        <v>36</v>
      </c>
      <c r="G40" s="9">
        <v>4065</v>
      </c>
      <c r="H40" s="9">
        <v>36</v>
      </c>
      <c r="I40" s="373">
        <f t="shared" si="3"/>
        <v>239868</v>
      </c>
      <c r="J40" s="34">
        <f t="shared" si="4"/>
        <v>6145</v>
      </c>
      <c r="K40" s="34">
        <f t="shared" si="2"/>
        <v>6145</v>
      </c>
      <c r="L40" s="8"/>
    </row>
    <row r="41" spans="1:12" x14ac:dyDescent="0.2">
      <c r="F41" s="9">
        <v>37</v>
      </c>
      <c r="G41" s="9">
        <v>4170</v>
      </c>
      <c r="H41" s="9">
        <v>37</v>
      </c>
      <c r="I41" s="373">
        <f>+I40+K41</f>
        <v>246013</v>
      </c>
      <c r="J41" s="34">
        <f t="shared" si="4"/>
        <v>6145</v>
      </c>
      <c r="K41" s="34">
        <f t="shared" si="2"/>
        <v>6145</v>
      </c>
      <c r="L41" s="8"/>
    </row>
    <row r="42" spans="1:12" x14ac:dyDescent="0.2">
      <c r="C42" s="386"/>
      <c r="F42" s="9">
        <v>38</v>
      </c>
      <c r="G42" s="9">
        <v>4275</v>
      </c>
      <c r="H42" s="9">
        <v>38</v>
      </c>
      <c r="I42" s="373">
        <f t="shared" ref="I42:I49" si="5">+I41+K42</f>
        <v>252158</v>
      </c>
      <c r="J42" s="34">
        <f t="shared" si="4"/>
        <v>6145</v>
      </c>
      <c r="K42" s="34">
        <f t="shared" si="2"/>
        <v>6145</v>
      </c>
      <c r="L42" s="8"/>
    </row>
    <row r="43" spans="1:12" x14ac:dyDescent="0.2">
      <c r="F43" s="9">
        <v>39</v>
      </c>
      <c r="G43" s="9">
        <v>4380</v>
      </c>
      <c r="H43" s="9">
        <v>39</v>
      </c>
      <c r="I43" s="373">
        <f t="shared" si="5"/>
        <v>258303</v>
      </c>
      <c r="J43" s="34">
        <f t="shared" si="4"/>
        <v>6145</v>
      </c>
      <c r="K43" s="34">
        <f t="shared" si="2"/>
        <v>6145</v>
      </c>
      <c r="L43" s="8"/>
    </row>
    <row r="44" spans="1:12" x14ac:dyDescent="0.2">
      <c r="F44" s="9">
        <v>40</v>
      </c>
      <c r="G44" s="9">
        <v>4485</v>
      </c>
      <c r="H44" s="9">
        <v>40</v>
      </c>
      <c r="I44" s="373">
        <f t="shared" si="5"/>
        <v>264448</v>
      </c>
      <c r="J44" s="34">
        <f t="shared" si="4"/>
        <v>6145</v>
      </c>
      <c r="K44" s="34">
        <f t="shared" si="2"/>
        <v>6145</v>
      </c>
      <c r="L44" s="8"/>
    </row>
    <row r="45" spans="1:12" x14ac:dyDescent="0.2">
      <c r="F45" s="9">
        <v>41</v>
      </c>
      <c r="G45" s="9">
        <v>4590</v>
      </c>
      <c r="H45" s="9">
        <v>41</v>
      </c>
      <c r="I45" s="373">
        <f t="shared" si="5"/>
        <v>270593</v>
      </c>
      <c r="J45" s="34">
        <f t="shared" si="4"/>
        <v>6145</v>
      </c>
      <c r="K45" s="34">
        <f t="shared" si="2"/>
        <v>6145</v>
      </c>
      <c r="L45" s="8"/>
    </row>
    <row r="46" spans="1:12" x14ac:dyDescent="0.2">
      <c r="F46" s="9">
        <v>42</v>
      </c>
      <c r="G46" s="9">
        <v>4695</v>
      </c>
      <c r="H46" s="9">
        <v>42</v>
      </c>
      <c r="I46" s="373">
        <f t="shared" si="5"/>
        <v>276738</v>
      </c>
      <c r="J46" s="34">
        <f t="shared" si="4"/>
        <v>6145</v>
      </c>
      <c r="K46" s="34">
        <f t="shared" si="2"/>
        <v>6145</v>
      </c>
      <c r="L46" s="8"/>
    </row>
    <row r="47" spans="1:12" x14ac:dyDescent="0.2">
      <c r="F47" s="9">
        <v>43</v>
      </c>
      <c r="G47" s="9">
        <v>4800</v>
      </c>
      <c r="H47" s="9">
        <v>43</v>
      </c>
      <c r="I47" s="373">
        <f t="shared" si="5"/>
        <v>282883</v>
      </c>
      <c r="J47" s="34">
        <f t="shared" si="4"/>
        <v>6145</v>
      </c>
      <c r="K47" s="34">
        <f t="shared" si="2"/>
        <v>6145</v>
      </c>
      <c r="L47" s="8"/>
    </row>
    <row r="48" spans="1:12" x14ac:dyDescent="0.2">
      <c r="F48" s="9">
        <v>44</v>
      </c>
      <c r="G48" s="9">
        <v>4905</v>
      </c>
      <c r="H48" s="9">
        <v>44</v>
      </c>
      <c r="I48" s="373">
        <f t="shared" si="5"/>
        <v>289028</v>
      </c>
      <c r="J48" s="34">
        <f t="shared" si="4"/>
        <v>6145</v>
      </c>
      <c r="K48" s="34">
        <f t="shared" si="2"/>
        <v>6145</v>
      </c>
      <c r="L48" s="8"/>
    </row>
    <row r="49" spans="1:15" x14ac:dyDescent="0.2">
      <c r="F49" s="9">
        <v>45</v>
      </c>
      <c r="G49" s="9">
        <v>5010</v>
      </c>
      <c r="H49" s="9">
        <v>45</v>
      </c>
      <c r="I49" s="373">
        <f t="shared" si="5"/>
        <v>295173</v>
      </c>
      <c r="J49" s="34">
        <f t="shared" si="4"/>
        <v>6145</v>
      </c>
      <c r="K49" s="34">
        <f t="shared" si="2"/>
        <v>6145</v>
      </c>
      <c r="L49" s="8"/>
    </row>
    <row r="50" spans="1:15" x14ac:dyDescent="0.2">
      <c r="F50" s="9">
        <v>46</v>
      </c>
      <c r="G50" s="9">
        <v>5115</v>
      </c>
      <c r="H50" s="9">
        <v>46</v>
      </c>
      <c r="I50" s="373">
        <f>+I49+K50</f>
        <v>301318</v>
      </c>
      <c r="J50" s="34">
        <f>+I50-I49</f>
        <v>6145</v>
      </c>
      <c r="K50" s="34">
        <f>K49</f>
        <v>6145</v>
      </c>
      <c r="L50" s="8"/>
    </row>
    <row r="51" spans="1:15" x14ac:dyDescent="0.2">
      <c r="F51" s="9">
        <v>47</v>
      </c>
      <c r="G51" s="9">
        <v>5220</v>
      </c>
      <c r="H51" s="9">
        <v>47</v>
      </c>
      <c r="I51" s="373">
        <f>+I50+K51</f>
        <v>307463</v>
      </c>
      <c r="J51" s="34">
        <f>+I51-I50</f>
        <v>6145</v>
      </c>
      <c r="K51" s="34">
        <f>K50</f>
        <v>6145</v>
      </c>
      <c r="L51" s="8"/>
    </row>
    <row r="52" spans="1:15" x14ac:dyDescent="0.2">
      <c r="F52" s="9">
        <v>48</v>
      </c>
      <c r="G52" s="9">
        <v>5325</v>
      </c>
      <c r="H52" s="9">
        <v>48</v>
      </c>
      <c r="I52" s="373">
        <f>+I51+K52</f>
        <v>313608</v>
      </c>
      <c r="J52" s="34">
        <f>+I52-I51</f>
        <v>6145</v>
      </c>
      <c r="K52" s="34">
        <f>K51</f>
        <v>6145</v>
      </c>
      <c r="L52" s="8"/>
    </row>
    <row r="53" spans="1:15" x14ac:dyDescent="0.2">
      <c r="F53" s="9">
        <v>49</v>
      </c>
      <c r="G53" s="9">
        <v>5430</v>
      </c>
      <c r="H53" s="9">
        <v>49</v>
      </c>
      <c r="I53" s="373">
        <f>+I52+K53</f>
        <v>319753</v>
      </c>
      <c r="J53" s="34">
        <f>+I53-I52</f>
        <v>6145</v>
      </c>
      <c r="K53" s="34">
        <f>K52</f>
        <v>6145</v>
      </c>
      <c r="L53" s="8"/>
    </row>
    <row r="54" spans="1:15" x14ac:dyDescent="0.2">
      <c r="F54" s="9">
        <v>50</v>
      </c>
      <c r="G54" s="9">
        <v>5535</v>
      </c>
      <c r="H54" s="9">
        <v>50</v>
      </c>
      <c r="I54" s="373">
        <f>+I53+K54</f>
        <v>325898</v>
      </c>
      <c r="J54" s="34">
        <f>+I54-I53</f>
        <v>6145</v>
      </c>
      <c r="K54" s="34">
        <f>K53</f>
        <v>6145</v>
      </c>
      <c r="L54" s="8"/>
    </row>
    <row r="56" spans="1:15" x14ac:dyDescent="0.2">
      <c r="A56" s="2" t="s">
        <v>240</v>
      </c>
      <c r="C56" s="790">
        <v>1.0141</v>
      </c>
    </row>
    <row r="57" spans="1:15" x14ac:dyDescent="0.2">
      <c r="A57" s="4" t="s">
        <v>7</v>
      </c>
      <c r="B57" s="408"/>
      <c r="C57" s="832">
        <v>2014</v>
      </c>
      <c r="D57" s="833"/>
      <c r="F57" s="408" t="s">
        <v>76</v>
      </c>
      <c r="G57" s="408" t="s">
        <v>59</v>
      </c>
      <c r="H57" s="408" t="s">
        <v>76</v>
      </c>
      <c r="I57" s="408" t="s">
        <v>36</v>
      </c>
      <c r="J57" s="408" t="s">
        <v>77</v>
      </c>
      <c r="K57" s="22" t="s">
        <v>78</v>
      </c>
      <c r="L57" s="408" t="s">
        <v>137</v>
      </c>
    </row>
    <row r="58" spans="1:15" x14ac:dyDescent="0.2">
      <c r="A58" s="408" t="s">
        <v>8</v>
      </c>
      <c r="B58" s="408"/>
      <c r="C58" s="16"/>
      <c r="F58" s="408" t="s">
        <v>58</v>
      </c>
      <c r="G58" s="408" t="s">
        <v>60</v>
      </c>
      <c r="H58" s="408"/>
      <c r="I58" s="408"/>
      <c r="J58" s="408"/>
      <c r="K58" s="408"/>
      <c r="L58" s="22" t="s">
        <v>79</v>
      </c>
      <c r="N58" s="20" t="s">
        <v>75</v>
      </c>
      <c r="O58" s="408"/>
    </row>
    <row r="59" spans="1:15" x14ac:dyDescent="0.2">
      <c r="A59" s="408" t="s">
        <v>9</v>
      </c>
      <c r="B59" s="408"/>
      <c r="C59" s="370">
        <v>1398.48</v>
      </c>
      <c r="D59" s="370">
        <v>14.73</v>
      </c>
      <c r="F59" s="9">
        <v>0</v>
      </c>
      <c r="G59" s="9">
        <v>0</v>
      </c>
      <c r="H59" s="9">
        <v>0</v>
      </c>
      <c r="I59" s="387">
        <v>0</v>
      </c>
      <c r="J59" s="8"/>
      <c r="K59" s="8"/>
      <c r="L59" s="8"/>
      <c r="N59" s="21" t="s">
        <v>33</v>
      </c>
      <c r="O59" s="372">
        <v>0.05</v>
      </c>
    </row>
    <row r="60" spans="1:15" x14ac:dyDescent="0.2">
      <c r="A60" s="408" t="s">
        <v>10</v>
      </c>
      <c r="B60" s="408"/>
      <c r="C60" s="370">
        <v>47.12</v>
      </c>
      <c r="D60" s="370">
        <v>0.46</v>
      </c>
      <c r="F60" s="374">
        <v>2</v>
      </c>
      <c r="G60" s="9">
        <v>375</v>
      </c>
      <c r="H60" s="374">
        <v>2</v>
      </c>
      <c r="I60" s="387">
        <v>19031</v>
      </c>
      <c r="J60" s="8"/>
      <c r="K60" s="8"/>
      <c r="L60" s="8"/>
      <c r="N60" s="408" t="s">
        <v>34</v>
      </c>
      <c r="O60" s="372">
        <v>3.4299999999999997E-2</v>
      </c>
    </row>
    <row r="61" spans="1:15" x14ac:dyDescent="0.2">
      <c r="A61" s="408" t="s">
        <v>11</v>
      </c>
      <c r="B61" s="408"/>
      <c r="C61" s="370">
        <v>0</v>
      </c>
      <c r="D61" s="370">
        <v>19.62</v>
      </c>
      <c r="F61" s="374">
        <v>3</v>
      </c>
      <c r="G61" s="9">
        <v>495</v>
      </c>
      <c r="H61" s="374">
        <v>3</v>
      </c>
      <c r="I61" s="387">
        <v>24487</v>
      </c>
      <c r="J61" s="34">
        <f>+I61-I60</f>
        <v>5456</v>
      </c>
      <c r="K61" s="8"/>
      <c r="L61" s="8"/>
      <c r="N61" s="408" t="s">
        <v>35</v>
      </c>
      <c r="O61" s="372">
        <v>1.7899999999999999E-2</v>
      </c>
    </row>
    <row r="62" spans="1:15" x14ac:dyDescent="0.2">
      <c r="A62" s="408" t="s">
        <v>12</v>
      </c>
      <c r="B62" s="4"/>
      <c r="C62" s="64"/>
      <c r="D62" s="64"/>
      <c r="F62" s="374">
        <v>4</v>
      </c>
      <c r="G62" s="9">
        <v>650</v>
      </c>
      <c r="H62" s="374">
        <v>4</v>
      </c>
      <c r="I62" s="387">
        <v>31533</v>
      </c>
      <c r="J62" s="34">
        <f t="shared" ref="J62:J71" si="6">+I62-I61</f>
        <v>7046</v>
      </c>
      <c r="K62" s="8"/>
      <c r="L62" s="8"/>
      <c r="N62" s="408" t="s">
        <v>61</v>
      </c>
      <c r="O62" s="372">
        <v>1.5642</v>
      </c>
    </row>
    <row r="63" spans="1:15" x14ac:dyDescent="0.2">
      <c r="A63" s="408" t="s">
        <v>13</v>
      </c>
      <c r="B63" s="408"/>
      <c r="C63" s="370">
        <v>90.45</v>
      </c>
      <c r="D63" s="370">
        <v>1.58</v>
      </c>
      <c r="F63" s="374">
        <v>5</v>
      </c>
      <c r="G63" s="9">
        <v>785</v>
      </c>
      <c r="H63" s="374">
        <v>5</v>
      </c>
      <c r="I63" s="387">
        <v>37670</v>
      </c>
      <c r="J63" s="34">
        <f t="shared" si="6"/>
        <v>6137</v>
      </c>
      <c r="K63" s="8"/>
      <c r="L63" s="8"/>
      <c r="N63" s="408" t="s">
        <v>62</v>
      </c>
      <c r="O63" s="372">
        <v>1.15E-2</v>
      </c>
    </row>
    <row r="64" spans="1:15" x14ac:dyDescent="0.2">
      <c r="A64" s="408" t="s">
        <v>14</v>
      </c>
      <c r="B64" s="408"/>
      <c r="C64" s="370">
        <v>31.74</v>
      </c>
      <c r="D64" s="370">
        <v>6.58</v>
      </c>
      <c r="F64" s="374">
        <v>6</v>
      </c>
      <c r="G64" s="9">
        <v>875</v>
      </c>
      <c r="H64" s="374">
        <v>6</v>
      </c>
      <c r="I64" s="387">
        <v>41761</v>
      </c>
      <c r="J64" s="34">
        <f t="shared" si="6"/>
        <v>4091</v>
      </c>
      <c r="K64" s="8"/>
      <c r="L64" s="8"/>
    </row>
    <row r="65" spans="1:12" x14ac:dyDescent="0.2">
      <c r="A65" s="408" t="s">
        <v>24</v>
      </c>
      <c r="B65" s="408"/>
      <c r="C65" s="370">
        <v>41.41</v>
      </c>
      <c r="D65" s="370">
        <v>0.45</v>
      </c>
      <c r="F65" s="374">
        <v>7</v>
      </c>
      <c r="G65" s="9">
        <v>980</v>
      </c>
      <c r="H65" s="374">
        <v>7</v>
      </c>
      <c r="I65" s="373">
        <f t="shared" ref="I65:I71" si="7">+I64+K65</f>
        <v>46534</v>
      </c>
      <c r="J65" s="34">
        <f t="shared" si="6"/>
        <v>4773</v>
      </c>
      <c r="K65" s="387">
        <v>4773</v>
      </c>
      <c r="L65" s="8"/>
    </row>
    <row r="66" spans="1:12" x14ac:dyDescent="0.2">
      <c r="A66" s="408" t="s">
        <v>132</v>
      </c>
      <c r="B66" s="408"/>
      <c r="C66" s="370">
        <v>374.77</v>
      </c>
      <c r="D66" s="370">
        <v>2.04</v>
      </c>
      <c r="F66" s="374">
        <v>8</v>
      </c>
      <c r="G66" s="9">
        <v>1085</v>
      </c>
      <c r="H66" s="374">
        <v>8</v>
      </c>
      <c r="I66" s="373">
        <f t="shared" si="7"/>
        <v>51307</v>
      </c>
      <c r="J66" s="34">
        <f t="shared" si="6"/>
        <v>4773</v>
      </c>
      <c r="K66" s="34">
        <f t="shared" ref="K66:K103" si="8">K65</f>
        <v>4773</v>
      </c>
      <c r="L66" s="8"/>
    </row>
    <row r="67" spans="1:12" x14ac:dyDescent="0.2">
      <c r="A67" s="408"/>
      <c r="B67" s="408"/>
      <c r="C67" s="17"/>
      <c r="D67" s="17"/>
      <c r="F67" s="374">
        <v>9</v>
      </c>
      <c r="G67" s="9">
        <v>1190</v>
      </c>
      <c r="H67" s="374">
        <v>9</v>
      </c>
      <c r="I67" s="373">
        <f t="shared" si="7"/>
        <v>56080</v>
      </c>
      <c r="J67" s="34">
        <f t="shared" si="6"/>
        <v>4773</v>
      </c>
      <c r="K67" s="34">
        <f t="shared" si="8"/>
        <v>4773</v>
      </c>
      <c r="L67" s="8"/>
    </row>
    <row r="68" spans="1:12" x14ac:dyDescent="0.2">
      <c r="A68" s="4" t="s">
        <v>15</v>
      </c>
      <c r="B68" s="408"/>
      <c r="C68" s="18"/>
      <c r="D68" s="18"/>
      <c r="F68" s="374">
        <v>10</v>
      </c>
      <c r="G68" s="9">
        <v>1295</v>
      </c>
      <c r="H68" s="374">
        <v>10</v>
      </c>
      <c r="I68" s="373">
        <f t="shared" si="7"/>
        <v>60853</v>
      </c>
      <c r="J68" s="34">
        <f t="shared" si="6"/>
        <v>4773</v>
      </c>
      <c r="K68" s="34">
        <f t="shared" si="8"/>
        <v>4773</v>
      </c>
      <c r="L68" s="8"/>
    </row>
    <row r="69" spans="1:12" x14ac:dyDescent="0.2">
      <c r="A69" s="408" t="s">
        <v>26</v>
      </c>
      <c r="B69" s="408"/>
      <c r="C69" s="18"/>
      <c r="D69" s="18"/>
      <c r="F69" s="374">
        <v>11</v>
      </c>
      <c r="G69" s="9">
        <v>1400</v>
      </c>
      <c r="H69" s="374">
        <v>11</v>
      </c>
      <c r="I69" s="373">
        <f t="shared" si="7"/>
        <v>65626</v>
      </c>
      <c r="J69" s="34">
        <f t="shared" si="6"/>
        <v>4773</v>
      </c>
      <c r="K69" s="34">
        <f t="shared" si="8"/>
        <v>4773</v>
      </c>
      <c r="L69" s="8"/>
    </row>
    <row r="70" spans="1:12" x14ac:dyDescent="0.2">
      <c r="A70" s="408" t="s">
        <v>16</v>
      </c>
      <c r="B70" s="408"/>
      <c r="C70" s="370">
        <v>9.89</v>
      </c>
      <c r="D70" s="370">
        <v>1.86</v>
      </c>
      <c r="F70" s="374">
        <v>12</v>
      </c>
      <c r="G70" s="9">
        <v>1505</v>
      </c>
      <c r="H70" s="374">
        <v>12</v>
      </c>
      <c r="I70" s="373">
        <f t="shared" si="7"/>
        <v>70399</v>
      </c>
      <c r="J70" s="34">
        <f t="shared" si="6"/>
        <v>4773</v>
      </c>
      <c r="K70" s="34">
        <f t="shared" si="8"/>
        <v>4773</v>
      </c>
      <c r="L70" s="8"/>
    </row>
    <row r="71" spans="1:12" x14ac:dyDescent="0.2">
      <c r="A71" s="408" t="s">
        <v>25</v>
      </c>
      <c r="B71" s="408"/>
      <c r="C71" s="370">
        <v>9.89</v>
      </c>
      <c r="D71" s="370">
        <v>1.04</v>
      </c>
      <c r="F71" s="374">
        <v>13</v>
      </c>
      <c r="G71" s="9">
        <v>1610</v>
      </c>
      <c r="H71" s="374">
        <v>13</v>
      </c>
      <c r="I71" s="373">
        <f t="shared" si="7"/>
        <v>75172</v>
      </c>
      <c r="J71" s="34">
        <f t="shared" si="6"/>
        <v>4773</v>
      </c>
      <c r="K71" s="34">
        <f t="shared" si="8"/>
        <v>4773</v>
      </c>
      <c r="L71" s="8"/>
    </row>
    <row r="72" spans="1:12" x14ac:dyDescent="0.2">
      <c r="A72" s="408" t="s">
        <v>17</v>
      </c>
      <c r="B72" s="408"/>
      <c r="C72" s="370">
        <v>27.57</v>
      </c>
      <c r="D72" s="370">
        <v>0.14000000000000001</v>
      </c>
      <c r="F72" s="374">
        <v>14</v>
      </c>
      <c r="G72" s="9">
        <v>1755</v>
      </c>
      <c r="H72" s="374">
        <v>14</v>
      </c>
      <c r="I72" s="373">
        <f>+I71+K72+L72</f>
        <v>81763</v>
      </c>
      <c r="J72" s="34">
        <f>+I72-I71</f>
        <v>6591</v>
      </c>
      <c r="K72" s="34">
        <f t="shared" si="8"/>
        <v>4773</v>
      </c>
      <c r="L72" s="387">
        <v>1818</v>
      </c>
    </row>
    <row r="73" spans="1:12" x14ac:dyDescent="0.2">
      <c r="A73" s="408" t="s">
        <v>18</v>
      </c>
      <c r="B73" s="408"/>
      <c r="C73" s="370">
        <v>101.74</v>
      </c>
      <c r="D73" s="370">
        <v>4.25</v>
      </c>
      <c r="F73" s="374">
        <v>15</v>
      </c>
      <c r="G73" s="9">
        <v>1860</v>
      </c>
      <c r="H73" s="374">
        <v>15</v>
      </c>
      <c r="I73" s="373">
        <f t="shared" ref="I73:I94" si="9">+I72+K73</f>
        <v>86536</v>
      </c>
      <c r="J73" s="34">
        <f t="shared" ref="J73:J103" si="10">+I73-I72</f>
        <v>4773</v>
      </c>
      <c r="K73" s="34">
        <f t="shared" si="8"/>
        <v>4773</v>
      </c>
      <c r="L73" s="8"/>
    </row>
    <row r="74" spans="1:12" x14ac:dyDescent="0.2">
      <c r="A74" s="408" t="s">
        <v>85</v>
      </c>
      <c r="B74" s="408"/>
      <c r="C74" s="424">
        <v>296.85000000000002</v>
      </c>
      <c r="D74" s="424">
        <v>10.72</v>
      </c>
      <c r="F74" s="374">
        <v>16</v>
      </c>
      <c r="G74" s="9">
        <v>1965</v>
      </c>
      <c r="H74" s="374">
        <v>16</v>
      </c>
      <c r="I74" s="373">
        <f t="shared" si="9"/>
        <v>91309</v>
      </c>
      <c r="J74" s="34">
        <f t="shared" si="10"/>
        <v>4773</v>
      </c>
      <c r="K74" s="34">
        <f t="shared" si="8"/>
        <v>4773</v>
      </c>
      <c r="L74" s="8"/>
    </row>
    <row r="75" spans="1:12" x14ac:dyDescent="0.2">
      <c r="A75" s="408" t="s">
        <v>86</v>
      </c>
      <c r="B75" s="408"/>
      <c r="C75" s="424">
        <v>0</v>
      </c>
      <c r="D75" s="424">
        <v>25.12</v>
      </c>
      <c r="F75" s="374">
        <v>17</v>
      </c>
      <c r="G75" s="9">
        <v>2070</v>
      </c>
      <c r="H75" s="374">
        <v>17</v>
      </c>
      <c r="I75" s="373">
        <f t="shared" si="9"/>
        <v>96082</v>
      </c>
      <c r="J75" s="34">
        <f t="shared" si="10"/>
        <v>4773</v>
      </c>
      <c r="K75" s="34">
        <f t="shared" si="8"/>
        <v>4773</v>
      </c>
      <c r="L75" s="8"/>
    </row>
    <row r="76" spans="1:12" x14ac:dyDescent="0.2">
      <c r="A76" s="408" t="s">
        <v>133</v>
      </c>
      <c r="B76" s="408"/>
      <c r="C76" s="424">
        <v>512.32000000000005</v>
      </c>
      <c r="D76" s="424">
        <v>2.7</v>
      </c>
      <c r="F76" s="374">
        <v>18</v>
      </c>
      <c r="G76" s="9">
        <v>2175</v>
      </c>
      <c r="H76" s="374">
        <v>18</v>
      </c>
      <c r="I76" s="373">
        <f t="shared" si="9"/>
        <v>100855</v>
      </c>
      <c r="J76" s="34">
        <f t="shared" si="10"/>
        <v>4773</v>
      </c>
      <c r="K76" s="34">
        <f t="shared" si="8"/>
        <v>4773</v>
      </c>
      <c r="L76" s="8"/>
    </row>
    <row r="77" spans="1:12" x14ac:dyDescent="0.2">
      <c r="A77" s="408" t="s">
        <v>19</v>
      </c>
      <c r="B77" s="408"/>
      <c r="C77" s="370">
        <v>118.84</v>
      </c>
      <c r="D77" s="370">
        <v>0.22</v>
      </c>
      <c r="F77" s="374">
        <v>19</v>
      </c>
      <c r="G77" s="9">
        <v>2280</v>
      </c>
      <c r="H77" s="374">
        <v>19</v>
      </c>
      <c r="I77" s="373">
        <f t="shared" si="9"/>
        <v>105628</v>
      </c>
      <c r="J77" s="34">
        <f t="shared" si="10"/>
        <v>4773</v>
      </c>
      <c r="K77" s="34">
        <f t="shared" si="8"/>
        <v>4773</v>
      </c>
      <c r="L77" s="8"/>
    </row>
    <row r="78" spans="1:12" x14ac:dyDescent="0.2">
      <c r="A78" s="408" t="s">
        <v>80</v>
      </c>
      <c r="B78" s="408"/>
      <c r="C78" s="424">
        <v>1798.08</v>
      </c>
      <c r="D78" s="424">
        <v>45.89</v>
      </c>
      <c r="F78" s="374">
        <v>20</v>
      </c>
      <c r="G78" s="9">
        <v>2385</v>
      </c>
      <c r="H78" s="374">
        <v>20</v>
      </c>
      <c r="I78" s="373">
        <f t="shared" si="9"/>
        <v>110401</v>
      </c>
      <c r="J78" s="34">
        <f t="shared" si="10"/>
        <v>4773</v>
      </c>
      <c r="K78" s="34">
        <f t="shared" si="8"/>
        <v>4773</v>
      </c>
      <c r="L78" s="8"/>
    </row>
    <row r="79" spans="1:12" x14ac:dyDescent="0.2">
      <c r="A79" s="408" t="s">
        <v>82</v>
      </c>
      <c r="B79" s="408"/>
      <c r="C79" s="424">
        <v>1872.67</v>
      </c>
      <c r="D79" s="424">
        <v>61.13</v>
      </c>
      <c r="F79" s="374">
        <v>21</v>
      </c>
      <c r="G79" s="9">
        <v>2490</v>
      </c>
      <c r="H79" s="374">
        <v>21</v>
      </c>
      <c r="I79" s="373">
        <f t="shared" si="9"/>
        <v>115174</v>
      </c>
      <c r="J79" s="34">
        <f t="shared" si="10"/>
        <v>4773</v>
      </c>
      <c r="K79" s="34">
        <f t="shared" si="8"/>
        <v>4773</v>
      </c>
      <c r="L79" s="8"/>
    </row>
    <row r="80" spans="1:12" x14ac:dyDescent="0.2">
      <c r="A80" s="408" t="s">
        <v>81</v>
      </c>
      <c r="B80" s="408"/>
      <c r="C80" s="424">
        <v>1825.55</v>
      </c>
      <c r="D80" s="424">
        <v>92.23</v>
      </c>
      <c r="F80" s="374">
        <v>22</v>
      </c>
      <c r="G80" s="9">
        <v>2595</v>
      </c>
      <c r="H80" s="374">
        <v>22</v>
      </c>
      <c r="I80" s="373">
        <f t="shared" si="9"/>
        <v>119947</v>
      </c>
      <c r="J80" s="34">
        <f t="shared" si="10"/>
        <v>4773</v>
      </c>
      <c r="K80" s="34">
        <f t="shared" si="8"/>
        <v>4773</v>
      </c>
      <c r="L80" s="8"/>
    </row>
    <row r="81" spans="1:12" x14ac:dyDescent="0.2">
      <c r="A81" s="408" t="s">
        <v>20</v>
      </c>
      <c r="B81" s="408"/>
      <c r="C81" s="370">
        <v>901.34</v>
      </c>
      <c r="D81" s="370">
        <v>15.71</v>
      </c>
      <c r="F81" s="374">
        <v>23</v>
      </c>
      <c r="G81" s="9">
        <v>2700</v>
      </c>
      <c r="H81" s="374">
        <v>23</v>
      </c>
      <c r="I81" s="373">
        <f t="shared" si="9"/>
        <v>124720</v>
      </c>
      <c r="J81" s="34">
        <f t="shared" si="10"/>
        <v>4773</v>
      </c>
      <c r="K81" s="34">
        <f t="shared" si="8"/>
        <v>4773</v>
      </c>
      <c r="L81" s="8"/>
    </row>
    <row r="82" spans="1:12" x14ac:dyDescent="0.2">
      <c r="A82" s="408"/>
      <c r="B82" s="4"/>
      <c r="C82" s="18"/>
      <c r="D82" s="18"/>
      <c r="F82" s="374">
        <v>24</v>
      </c>
      <c r="G82" s="9">
        <v>2805</v>
      </c>
      <c r="H82" s="374">
        <v>24</v>
      </c>
      <c r="I82" s="373">
        <f t="shared" si="9"/>
        <v>129493</v>
      </c>
      <c r="J82" s="34">
        <f t="shared" si="10"/>
        <v>4773</v>
      </c>
      <c r="K82" s="34">
        <f t="shared" si="8"/>
        <v>4773</v>
      </c>
      <c r="L82" s="8"/>
    </row>
    <row r="83" spans="1:12" x14ac:dyDescent="0.2">
      <c r="A83" s="408" t="s">
        <v>27</v>
      </c>
      <c r="B83" s="408"/>
      <c r="C83" s="17"/>
      <c r="D83" s="17"/>
      <c r="F83" s="374">
        <v>25</v>
      </c>
      <c r="G83" s="9">
        <v>2910</v>
      </c>
      <c r="H83" s="374">
        <v>25</v>
      </c>
      <c r="I83" s="373">
        <f t="shared" si="9"/>
        <v>134266</v>
      </c>
      <c r="J83" s="34">
        <f t="shared" si="10"/>
        <v>4773</v>
      </c>
      <c r="K83" s="34">
        <f t="shared" si="8"/>
        <v>4773</v>
      </c>
      <c r="L83" s="8"/>
    </row>
    <row r="84" spans="1:12" x14ac:dyDescent="0.2">
      <c r="A84" s="408" t="s">
        <v>21</v>
      </c>
      <c r="B84" s="408"/>
      <c r="C84" s="370">
        <v>3530.54</v>
      </c>
      <c r="D84" s="370">
        <v>20.64</v>
      </c>
      <c r="F84" s="374">
        <v>26</v>
      </c>
      <c r="G84" s="9">
        <v>3015</v>
      </c>
      <c r="H84" s="374">
        <v>26</v>
      </c>
      <c r="I84" s="373">
        <f t="shared" si="9"/>
        <v>139039</v>
      </c>
      <c r="J84" s="34">
        <f t="shared" si="10"/>
        <v>4773</v>
      </c>
      <c r="K84" s="34">
        <f t="shared" si="8"/>
        <v>4773</v>
      </c>
      <c r="L84" s="8"/>
    </row>
    <row r="85" spans="1:12" x14ac:dyDescent="0.2">
      <c r="A85" s="408" t="s">
        <v>22</v>
      </c>
      <c r="B85" s="408"/>
      <c r="C85" s="370">
        <v>523.41999999999996</v>
      </c>
      <c r="D85" s="370">
        <v>3.63</v>
      </c>
      <c r="F85" s="374">
        <v>27</v>
      </c>
      <c r="G85" s="9">
        <v>3120</v>
      </c>
      <c r="H85" s="374">
        <v>27</v>
      </c>
      <c r="I85" s="373">
        <f t="shared" si="9"/>
        <v>143812</v>
      </c>
      <c r="J85" s="34">
        <f t="shared" si="10"/>
        <v>4773</v>
      </c>
      <c r="K85" s="34">
        <f t="shared" si="8"/>
        <v>4773</v>
      </c>
      <c r="L85" s="8"/>
    </row>
    <row r="86" spans="1:12" x14ac:dyDescent="0.2">
      <c r="A86" s="408" t="s">
        <v>23</v>
      </c>
      <c r="B86" s="408"/>
      <c r="C86" s="370">
        <v>1949.49</v>
      </c>
      <c r="D86" s="370">
        <v>20.81</v>
      </c>
      <c r="F86" s="374">
        <v>28</v>
      </c>
      <c r="G86" s="9">
        <v>3225</v>
      </c>
      <c r="H86" s="374">
        <v>28</v>
      </c>
      <c r="I86" s="373">
        <f t="shared" si="9"/>
        <v>148585</v>
      </c>
      <c r="J86" s="34">
        <f t="shared" si="10"/>
        <v>4773</v>
      </c>
      <c r="K86" s="34">
        <f t="shared" si="8"/>
        <v>4773</v>
      </c>
      <c r="L86" s="8"/>
    </row>
    <row r="87" spans="1:12" x14ac:dyDescent="0.2">
      <c r="A87" s="4"/>
      <c r="B87" s="4"/>
      <c r="C87" s="18"/>
      <c r="D87" s="18"/>
      <c r="F87" s="374">
        <v>29</v>
      </c>
      <c r="G87" s="9">
        <v>3330</v>
      </c>
      <c r="H87" s="374">
        <v>29</v>
      </c>
      <c r="I87" s="373">
        <f t="shared" si="9"/>
        <v>153358</v>
      </c>
      <c r="J87" s="34">
        <f t="shared" si="10"/>
        <v>4773</v>
      </c>
      <c r="K87" s="34">
        <f t="shared" si="8"/>
        <v>4773</v>
      </c>
      <c r="L87" s="8"/>
    </row>
    <row r="88" spans="1:12" x14ac:dyDescent="0.2">
      <c r="A88" s="408" t="s">
        <v>134</v>
      </c>
      <c r="B88" s="408"/>
      <c r="C88" s="19">
        <f>SUM(C70:C86)</f>
        <v>13478.19</v>
      </c>
      <c r="D88" s="19">
        <f>SUM(D70:D86)</f>
        <v>306.08999999999997</v>
      </c>
      <c r="F88" s="374">
        <v>30</v>
      </c>
      <c r="G88" s="9">
        <v>3435</v>
      </c>
      <c r="H88" s="374">
        <v>30</v>
      </c>
      <c r="I88" s="373">
        <f t="shared" si="9"/>
        <v>158131</v>
      </c>
      <c r="J88" s="34">
        <f t="shared" si="10"/>
        <v>4773</v>
      </c>
      <c r="K88" s="34">
        <f t="shared" si="8"/>
        <v>4773</v>
      </c>
      <c r="L88" s="8"/>
    </row>
    <row r="89" spans="1:12" x14ac:dyDescent="0.2">
      <c r="A89" s="4"/>
      <c r="B89" s="4"/>
      <c r="C89" s="18"/>
      <c r="D89" s="18"/>
      <c r="F89" s="374">
        <v>31</v>
      </c>
      <c r="G89" s="9">
        <v>3540</v>
      </c>
      <c r="H89" s="374">
        <v>31</v>
      </c>
      <c r="I89" s="373">
        <f t="shared" si="9"/>
        <v>162904</v>
      </c>
      <c r="J89" s="34">
        <f t="shared" si="10"/>
        <v>4773</v>
      </c>
      <c r="K89" s="34">
        <f t="shared" si="8"/>
        <v>4773</v>
      </c>
      <c r="L89" s="8"/>
    </row>
    <row r="90" spans="1:12" x14ac:dyDescent="0.2">
      <c r="A90" s="408" t="s">
        <v>135</v>
      </c>
      <c r="B90" s="408"/>
      <c r="C90" s="370">
        <v>111.67</v>
      </c>
      <c r="D90" s="370">
        <v>20</v>
      </c>
      <c r="F90" s="374">
        <v>32</v>
      </c>
      <c r="G90" s="9">
        <v>3645</v>
      </c>
      <c r="H90" s="374">
        <v>32</v>
      </c>
      <c r="I90" s="373">
        <f t="shared" si="9"/>
        <v>167677</v>
      </c>
      <c r="J90" s="34">
        <f t="shared" si="10"/>
        <v>4773</v>
      </c>
      <c r="K90" s="34">
        <f t="shared" si="8"/>
        <v>4773</v>
      </c>
      <c r="L90" s="8"/>
    </row>
    <row r="91" spans="1:12" x14ac:dyDescent="0.2">
      <c r="A91" s="408" t="s">
        <v>136</v>
      </c>
      <c r="B91" s="408"/>
      <c r="C91" s="370">
        <v>0</v>
      </c>
      <c r="D91" s="370">
        <v>224.71</v>
      </c>
      <c r="F91" s="374">
        <v>33</v>
      </c>
      <c r="G91" s="9">
        <v>3750</v>
      </c>
      <c r="H91" s="374">
        <v>33</v>
      </c>
      <c r="I91" s="373">
        <f t="shared" si="9"/>
        <v>172450</v>
      </c>
      <c r="J91" s="34">
        <f t="shared" si="10"/>
        <v>4773</v>
      </c>
      <c r="K91" s="34">
        <f t="shared" si="8"/>
        <v>4773</v>
      </c>
      <c r="L91" s="8"/>
    </row>
    <row r="92" spans="1:12" x14ac:dyDescent="0.2">
      <c r="F92" s="374">
        <v>34</v>
      </c>
      <c r="G92" s="9">
        <v>3855</v>
      </c>
      <c r="H92" s="374">
        <v>34</v>
      </c>
      <c r="I92" s="373">
        <f t="shared" si="9"/>
        <v>177223</v>
      </c>
      <c r="J92" s="34">
        <f t="shared" si="10"/>
        <v>4773</v>
      </c>
      <c r="K92" s="34">
        <f t="shared" si="8"/>
        <v>4773</v>
      </c>
      <c r="L92" s="8"/>
    </row>
    <row r="93" spans="1:12" x14ac:dyDescent="0.2">
      <c r="F93" s="374">
        <v>35</v>
      </c>
      <c r="G93" s="9">
        <v>3960</v>
      </c>
      <c r="H93" s="374">
        <v>35</v>
      </c>
      <c r="I93" s="373">
        <f t="shared" si="9"/>
        <v>181996</v>
      </c>
      <c r="J93" s="34">
        <f t="shared" si="10"/>
        <v>4773</v>
      </c>
      <c r="K93" s="34">
        <f t="shared" si="8"/>
        <v>4773</v>
      </c>
      <c r="L93" s="8"/>
    </row>
    <row r="94" spans="1:12" x14ac:dyDescent="0.2">
      <c r="F94" s="9">
        <v>36</v>
      </c>
      <c r="G94" s="9">
        <v>4065</v>
      </c>
      <c r="H94" s="9">
        <v>36</v>
      </c>
      <c r="I94" s="373">
        <f t="shared" si="9"/>
        <v>186769</v>
      </c>
      <c r="J94" s="34">
        <f t="shared" si="10"/>
        <v>4773</v>
      </c>
      <c r="K94" s="34">
        <f t="shared" si="8"/>
        <v>4773</v>
      </c>
      <c r="L94" s="8"/>
    </row>
    <row r="95" spans="1:12" x14ac:dyDescent="0.2">
      <c r="F95" s="9">
        <v>37</v>
      </c>
      <c r="G95" s="9">
        <v>4170</v>
      </c>
      <c r="H95" s="9">
        <v>37</v>
      </c>
      <c r="I95" s="373">
        <f>+I94+K95</f>
        <v>191542</v>
      </c>
      <c r="J95" s="34">
        <f t="shared" si="10"/>
        <v>4773</v>
      </c>
      <c r="K95" s="34">
        <f t="shared" si="8"/>
        <v>4773</v>
      </c>
      <c r="L95" s="8"/>
    </row>
    <row r="96" spans="1:12" x14ac:dyDescent="0.2">
      <c r="C96" s="386"/>
      <c r="F96" s="9">
        <v>38</v>
      </c>
      <c r="G96" s="9">
        <v>4275</v>
      </c>
      <c r="H96" s="9">
        <v>38</v>
      </c>
      <c r="I96" s="373">
        <f t="shared" ref="I96:I103" si="11">+I95+K96</f>
        <v>196315</v>
      </c>
      <c r="J96" s="34">
        <f t="shared" si="10"/>
        <v>4773</v>
      </c>
      <c r="K96" s="34">
        <f t="shared" si="8"/>
        <v>4773</v>
      </c>
      <c r="L96" s="8"/>
    </row>
    <row r="97" spans="1:15" x14ac:dyDescent="0.2">
      <c r="F97" s="9">
        <v>39</v>
      </c>
      <c r="G97" s="9">
        <v>4380</v>
      </c>
      <c r="H97" s="9">
        <v>39</v>
      </c>
      <c r="I97" s="373">
        <f t="shared" si="11"/>
        <v>201088</v>
      </c>
      <c r="J97" s="34">
        <f t="shared" si="10"/>
        <v>4773</v>
      </c>
      <c r="K97" s="34">
        <f t="shared" si="8"/>
        <v>4773</v>
      </c>
      <c r="L97" s="8"/>
    </row>
    <row r="98" spans="1:15" x14ac:dyDescent="0.2">
      <c r="F98" s="9">
        <v>40</v>
      </c>
      <c r="G98" s="9">
        <v>4485</v>
      </c>
      <c r="H98" s="9">
        <v>40</v>
      </c>
      <c r="I98" s="373">
        <f t="shared" si="11"/>
        <v>205861</v>
      </c>
      <c r="J98" s="34">
        <f t="shared" si="10"/>
        <v>4773</v>
      </c>
      <c r="K98" s="34">
        <f t="shared" si="8"/>
        <v>4773</v>
      </c>
      <c r="L98" s="8"/>
    </row>
    <row r="99" spans="1:15" x14ac:dyDescent="0.2">
      <c r="F99" s="9">
        <v>41</v>
      </c>
      <c r="G99" s="9">
        <v>4590</v>
      </c>
      <c r="H99" s="9">
        <v>41</v>
      </c>
      <c r="I99" s="373">
        <f t="shared" si="11"/>
        <v>210634</v>
      </c>
      <c r="J99" s="34">
        <f t="shared" si="10"/>
        <v>4773</v>
      </c>
      <c r="K99" s="34">
        <f t="shared" si="8"/>
        <v>4773</v>
      </c>
      <c r="L99" s="8"/>
    </row>
    <row r="100" spans="1:15" x14ac:dyDescent="0.2">
      <c r="F100" s="9">
        <v>42</v>
      </c>
      <c r="G100" s="9">
        <v>4695</v>
      </c>
      <c r="H100" s="9">
        <v>42</v>
      </c>
      <c r="I100" s="373">
        <f t="shared" si="11"/>
        <v>215407</v>
      </c>
      <c r="J100" s="34">
        <f t="shared" si="10"/>
        <v>4773</v>
      </c>
      <c r="K100" s="34">
        <f t="shared" si="8"/>
        <v>4773</v>
      </c>
      <c r="L100" s="8"/>
    </row>
    <row r="101" spans="1:15" x14ac:dyDescent="0.2">
      <c r="F101" s="9">
        <v>43</v>
      </c>
      <c r="G101" s="9">
        <v>4800</v>
      </c>
      <c r="H101" s="9">
        <v>43</v>
      </c>
      <c r="I101" s="373">
        <f t="shared" si="11"/>
        <v>220180</v>
      </c>
      <c r="J101" s="34">
        <f t="shared" si="10"/>
        <v>4773</v>
      </c>
      <c r="K101" s="34">
        <f t="shared" si="8"/>
        <v>4773</v>
      </c>
      <c r="L101" s="8"/>
    </row>
    <row r="102" spans="1:15" x14ac:dyDescent="0.2">
      <c r="F102" s="9">
        <v>44</v>
      </c>
      <c r="G102" s="9">
        <v>4905</v>
      </c>
      <c r="H102" s="9">
        <v>44</v>
      </c>
      <c r="I102" s="373">
        <f t="shared" si="11"/>
        <v>224953</v>
      </c>
      <c r="J102" s="34">
        <f t="shared" si="10"/>
        <v>4773</v>
      </c>
      <c r="K102" s="34">
        <f t="shared" si="8"/>
        <v>4773</v>
      </c>
      <c r="L102" s="8"/>
    </row>
    <row r="103" spans="1:15" x14ac:dyDescent="0.2">
      <c r="F103" s="9">
        <v>45</v>
      </c>
      <c r="G103" s="9">
        <v>5010</v>
      </c>
      <c r="H103" s="9">
        <v>45</v>
      </c>
      <c r="I103" s="373">
        <f t="shared" si="11"/>
        <v>229726</v>
      </c>
      <c r="J103" s="34">
        <f t="shared" si="10"/>
        <v>4773</v>
      </c>
      <c r="K103" s="34">
        <f t="shared" si="8"/>
        <v>4773</v>
      </c>
      <c r="L103" s="8"/>
    </row>
    <row r="104" spans="1:15" x14ac:dyDescent="0.2">
      <c r="F104" s="9">
        <v>46</v>
      </c>
      <c r="G104" s="9">
        <v>5115</v>
      </c>
      <c r="H104" s="9">
        <v>46</v>
      </c>
      <c r="I104" s="373">
        <f>+I103+K104</f>
        <v>234499</v>
      </c>
      <c r="J104" s="34">
        <f>+I104-I103</f>
        <v>4773</v>
      </c>
      <c r="K104" s="34">
        <f>K103</f>
        <v>4773</v>
      </c>
      <c r="L104" s="8"/>
    </row>
    <row r="105" spans="1:15" x14ac:dyDescent="0.2">
      <c r="F105" s="9">
        <v>47</v>
      </c>
      <c r="G105" s="9">
        <v>5220</v>
      </c>
      <c r="H105" s="9">
        <v>47</v>
      </c>
      <c r="I105" s="373">
        <f>+I104+K105</f>
        <v>239272</v>
      </c>
      <c r="J105" s="34">
        <f>+I105-I104</f>
        <v>4773</v>
      </c>
      <c r="K105" s="34">
        <f>K104</f>
        <v>4773</v>
      </c>
      <c r="L105" s="8"/>
    </row>
    <row r="106" spans="1:15" x14ac:dyDescent="0.2">
      <c r="F106" s="9">
        <v>48</v>
      </c>
      <c r="G106" s="9">
        <v>5325</v>
      </c>
      <c r="H106" s="9">
        <v>48</v>
      </c>
      <c r="I106" s="373">
        <f>+I105+K106</f>
        <v>244045</v>
      </c>
      <c r="J106" s="34">
        <f>+I106-I105</f>
        <v>4773</v>
      </c>
      <c r="K106" s="34">
        <f>K105</f>
        <v>4773</v>
      </c>
      <c r="L106" s="8"/>
    </row>
    <row r="107" spans="1:15" x14ac:dyDescent="0.2">
      <c r="F107" s="9">
        <v>49</v>
      </c>
      <c r="G107" s="9">
        <v>5430</v>
      </c>
      <c r="H107" s="9">
        <v>49</v>
      </c>
      <c r="I107" s="373">
        <f>+I106+K107</f>
        <v>248818</v>
      </c>
      <c r="J107" s="34">
        <f>+I107-I106</f>
        <v>4773</v>
      </c>
      <c r="K107" s="34">
        <f>K106</f>
        <v>4773</v>
      </c>
      <c r="L107" s="8"/>
    </row>
    <row r="108" spans="1:15" x14ac:dyDescent="0.2">
      <c r="F108" s="9">
        <v>50</v>
      </c>
      <c r="G108" s="9">
        <v>5535</v>
      </c>
      <c r="H108" s="9">
        <v>50</v>
      </c>
      <c r="I108" s="373">
        <f>+I107+K108</f>
        <v>253591</v>
      </c>
      <c r="J108" s="34">
        <f>+I108-I107</f>
        <v>4773</v>
      </c>
      <c r="K108" s="34">
        <f>K107</f>
        <v>4773</v>
      </c>
      <c r="L108" s="8"/>
    </row>
    <row r="110" spans="1:15" x14ac:dyDescent="0.2">
      <c r="A110" s="2" t="s">
        <v>235</v>
      </c>
      <c r="C110" s="394">
        <v>1.018</v>
      </c>
    </row>
    <row r="111" spans="1:15" x14ac:dyDescent="0.2">
      <c r="A111" s="4" t="s">
        <v>7</v>
      </c>
      <c r="B111" s="390"/>
      <c r="C111" s="832">
        <v>2013</v>
      </c>
      <c r="D111" s="833"/>
      <c r="F111" s="390" t="s">
        <v>76</v>
      </c>
      <c r="G111" s="390" t="s">
        <v>59</v>
      </c>
      <c r="H111" s="390" t="s">
        <v>76</v>
      </c>
      <c r="I111" s="390" t="s">
        <v>36</v>
      </c>
      <c r="J111" s="390" t="s">
        <v>77</v>
      </c>
      <c r="K111" s="22" t="s">
        <v>78</v>
      </c>
      <c r="L111" s="390" t="s">
        <v>137</v>
      </c>
    </row>
    <row r="112" spans="1:15" x14ac:dyDescent="0.2">
      <c r="A112" s="390" t="s">
        <v>8</v>
      </c>
      <c r="B112" s="390"/>
      <c r="C112" s="16"/>
      <c r="F112" s="390" t="s">
        <v>58</v>
      </c>
      <c r="G112" s="390" t="s">
        <v>60</v>
      </c>
      <c r="H112" s="390"/>
      <c r="I112" s="390"/>
      <c r="J112" s="390"/>
      <c r="K112" s="390"/>
      <c r="L112" s="22" t="s">
        <v>79</v>
      </c>
      <c r="N112" s="20" t="s">
        <v>75</v>
      </c>
      <c r="O112" s="390"/>
    </row>
    <row r="113" spans="1:15" x14ac:dyDescent="0.2">
      <c r="A113" s="390" t="s">
        <v>9</v>
      </c>
      <c r="B113" s="390"/>
      <c r="C113" s="370">
        <v>1379.02</v>
      </c>
      <c r="D113" s="370">
        <v>14.52</v>
      </c>
      <c r="F113" s="9">
        <v>0</v>
      </c>
      <c r="G113" s="9">
        <v>0</v>
      </c>
      <c r="H113" s="9">
        <v>0</v>
      </c>
      <c r="I113" s="387">
        <v>0</v>
      </c>
      <c r="J113" s="8"/>
      <c r="K113" s="8"/>
      <c r="L113" s="8"/>
      <c r="N113" s="21" t="s">
        <v>33</v>
      </c>
      <c r="O113" s="372">
        <v>0.05</v>
      </c>
    </row>
    <row r="114" spans="1:15" x14ac:dyDescent="0.2">
      <c r="A114" s="390" t="s">
        <v>10</v>
      </c>
      <c r="B114" s="390"/>
      <c r="C114" s="370">
        <v>46.46</v>
      </c>
      <c r="D114" s="370">
        <v>0.45</v>
      </c>
      <c r="F114" s="374">
        <v>2</v>
      </c>
      <c r="G114" s="9">
        <v>375</v>
      </c>
      <c r="H114" s="374">
        <v>2</v>
      </c>
      <c r="I114" s="387">
        <v>18768</v>
      </c>
      <c r="J114" s="8"/>
      <c r="K114" s="8"/>
      <c r="L114" s="8"/>
      <c r="N114" s="390" t="s">
        <v>34</v>
      </c>
      <c r="O114" s="372">
        <v>3.4299999999999997E-2</v>
      </c>
    </row>
    <row r="115" spans="1:15" x14ac:dyDescent="0.2">
      <c r="A115" s="390" t="s">
        <v>11</v>
      </c>
      <c r="B115" s="390"/>
      <c r="C115" s="370">
        <v>0</v>
      </c>
      <c r="D115" s="370">
        <v>19.329999999999998</v>
      </c>
      <c r="F115" s="374">
        <v>3</v>
      </c>
      <c r="G115" s="9">
        <v>495</v>
      </c>
      <c r="H115" s="374">
        <v>3</v>
      </c>
      <c r="I115" s="387">
        <v>24147</v>
      </c>
      <c r="J115" s="34">
        <f>+I115-I114</f>
        <v>5379</v>
      </c>
      <c r="K115" s="8"/>
      <c r="L115" s="8"/>
      <c r="N115" s="390" t="s">
        <v>35</v>
      </c>
      <c r="O115" s="372">
        <v>1.7899999999999999E-2</v>
      </c>
    </row>
    <row r="116" spans="1:15" x14ac:dyDescent="0.2">
      <c r="A116" s="390" t="s">
        <v>12</v>
      </c>
      <c r="B116" s="4"/>
      <c r="C116" s="64"/>
      <c r="D116" s="64"/>
      <c r="F116" s="374">
        <v>4</v>
      </c>
      <c r="G116" s="9">
        <v>650</v>
      </c>
      <c r="H116" s="374">
        <v>4</v>
      </c>
      <c r="I116" s="387">
        <v>31096</v>
      </c>
      <c r="J116" s="34">
        <f t="shared" ref="J116:J125" si="12">+I116-I115</f>
        <v>6949</v>
      </c>
      <c r="K116" s="8"/>
      <c r="L116" s="8"/>
      <c r="N116" s="390" t="s">
        <v>61</v>
      </c>
      <c r="O116" s="372">
        <v>1.5642</v>
      </c>
    </row>
    <row r="117" spans="1:15" x14ac:dyDescent="0.2">
      <c r="A117" s="390" t="s">
        <v>13</v>
      </c>
      <c r="B117" s="390"/>
      <c r="C117" s="370">
        <v>89.22</v>
      </c>
      <c r="D117" s="370">
        <v>1.56</v>
      </c>
      <c r="F117" s="374">
        <v>5</v>
      </c>
      <c r="G117" s="9">
        <v>785</v>
      </c>
      <c r="H117" s="374">
        <v>5</v>
      </c>
      <c r="I117" s="387">
        <v>37148</v>
      </c>
      <c r="J117" s="34">
        <f t="shared" si="12"/>
        <v>6052</v>
      </c>
      <c r="K117" s="8"/>
      <c r="L117" s="8"/>
      <c r="N117" s="390" t="s">
        <v>62</v>
      </c>
      <c r="O117" s="372">
        <v>1.15E-2</v>
      </c>
    </row>
    <row r="118" spans="1:15" x14ac:dyDescent="0.2">
      <c r="A118" s="390" t="s">
        <v>14</v>
      </c>
      <c r="B118" s="390"/>
      <c r="C118" s="370">
        <v>31.29</v>
      </c>
      <c r="D118" s="370">
        <v>6.49</v>
      </c>
      <c r="F118" s="374">
        <v>6</v>
      </c>
      <c r="G118" s="9">
        <v>875</v>
      </c>
      <c r="H118" s="374">
        <v>6</v>
      </c>
      <c r="I118" s="387">
        <v>41183</v>
      </c>
      <c r="J118" s="34">
        <f t="shared" si="12"/>
        <v>4035</v>
      </c>
      <c r="K118" s="8"/>
      <c r="L118" s="8"/>
    </row>
    <row r="119" spans="1:15" x14ac:dyDescent="0.2">
      <c r="A119" s="390" t="s">
        <v>24</v>
      </c>
      <c r="B119" s="390"/>
      <c r="C119" s="370">
        <v>40.83</v>
      </c>
      <c r="D119" s="370">
        <v>0.45</v>
      </c>
      <c r="F119" s="374">
        <v>7</v>
      </c>
      <c r="G119" s="9">
        <v>980</v>
      </c>
      <c r="H119" s="374">
        <v>7</v>
      </c>
      <c r="I119" s="373">
        <f t="shared" ref="I119:I125" si="13">+I118+K119</f>
        <v>45890</v>
      </c>
      <c r="J119" s="34">
        <f t="shared" si="12"/>
        <v>4707</v>
      </c>
      <c r="K119" s="387">
        <v>4707</v>
      </c>
      <c r="L119" s="8"/>
    </row>
    <row r="120" spans="1:15" x14ac:dyDescent="0.2">
      <c r="A120" s="390" t="s">
        <v>132</v>
      </c>
      <c r="B120" s="390"/>
      <c r="C120" s="370">
        <v>369.56</v>
      </c>
      <c r="D120" s="370">
        <v>2.0099999999999998</v>
      </c>
      <c r="F120" s="374">
        <v>8</v>
      </c>
      <c r="G120" s="9">
        <v>1085</v>
      </c>
      <c r="H120" s="374">
        <v>8</v>
      </c>
      <c r="I120" s="373">
        <f t="shared" si="13"/>
        <v>50597</v>
      </c>
      <c r="J120" s="34">
        <f t="shared" si="12"/>
        <v>4707</v>
      </c>
      <c r="K120" s="34">
        <f t="shared" ref="K120:K157" si="14">K119</f>
        <v>4707</v>
      </c>
      <c r="L120" s="8"/>
    </row>
    <row r="121" spans="1:15" x14ac:dyDescent="0.2">
      <c r="A121" s="390"/>
      <c r="B121" s="390"/>
      <c r="C121" s="17"/>
      <c r="D121" s="17"/>
      <c r="F121" s="374">
        <v>9</v>
      </c>
      <c r="G121" s="9">
        <v>1190</v>
      </c>
      <c r="H121" s="374">
        <v>9</v>
      </c>
      <c r="I121" s="373">
        <f t="shared" si="13"/>
        <v>55304</v>
      </c>
      <c r="J121" s="34">
        <f t="shared" si="12"/>
        <v>4707</v>
      </c>
      <c r="K121" s="34">
        <f t="shared" si="14"/>
        <v>4707</v>
      </c>
      <c r="L121" s="8"/>
    </row>
    <row r="122" spans="1:15" x14ac:dyDescent="0.2">
      <c r="A122" s="4" t="s">
        <v>15</v>
      </c>
      <c r="B122" s="390"/>
      <c r="C122" s="18"/>
      <c r="D122" s="18"/>
      <c r="F122" s="374">
        <v>10</v>
      </c>
      <c r="G122" s="9">
        <v>1295</v>
      </c>
      <c r="H122" s="374">
        <v>10</v>
      </c>
      <c r="I122" s="373">
        <f t="shared" si="13"/>
        <v>60011</v>
      </c>
      <c r="J122" s="34">
        <f t="shared" si="12"/>
        <v>4707</v>
      </c>
      <c r="K122" s="34">
        <f t="shared" si="14"/>
        <v>4707</v>
      </c>
      <c r="L122" s="8"/>
    </row>
    <row r="123" spans="1:15" x14ac:dyDescent="0.2">
      <c r="A123" s="390" t="s">
        <v>26</v>
      </c>
      <c r="B123" s="390"/>
      <c r="C123" s="18"/>
      <c r="D123" s="18"/>
      <c r="F123" s="374">
        <v>11</v>
      </c>
      <c r="G123" s="9">
        <v>1400</v>
      </c>
      <c r="H123" s="374">
        <v>11</v>
      </c>
      <c r="I123" s="373">
        <f t="shared" si="13"/>
        <v>64718</v>
      </c>
      <c r="J123" s="34">
        <f t="shared" si="12"/>
        <v>4707</v>
      </c>
      <c r="K123" s="34">
        <f t="shared" si="14"/>
        <v>4707</v>
      </c>
      <c r="L123" s="8"/>
    </row>
    <row r="124" spans="1:15" x14ac:dyDescent="0.2">
      <c r="A124" s="390" t="s">
        <v>16</v>
      </c>
      <c r="B124" s="390"/>
      <c r="C124" s="370">
        <v>9.75</v>
      </c>
      <c r="D124" s="370">
        <v>1.83</v>
      </c>
      <c r="F124" s="374">
        <v>12</v>
      </c>
      <c r="G124" s="9">
        <v>1505</v>
      </c>
      <c r="H124" s="374">
        <v>12</v>
      </c>
      <c r="I124" s="373">
        <f t="shared" si="13"/>
        <v>69425</v>
      </c>
      <c r="J124" s="34">
        <f t="shared" si="12"/>
        <v>4707</v>
      </c>
      <c r="K124" s="34">
        <f t="shared" si="14"/>
        <v>4707</v>
      </c>
      <c r="L124" s="8"/>
    </row>
    <row r="125" spans="1:15" x14ac:dyDescent="0.2">
      <c r="A125" s="390" t="s">
        <v>25</v>
      </c>
      <c r="B125" s="390"/>
      <c r="C125" s="370">
        <v>9.75</v>
      </c>
      <c r="D125" s="370">
        <v>1.03</v>
      </c>
      <c r="F125" s="374">
        <v>13</v>
      </c>
      <c r="G125" s="9">
        <v>1610</v>
      </c>
      <c r="H125" s="374">
        <v>13</v>
      </c>
      <c r="I125" s="373">
        <f t="shared" si="13"/>
        <v>74132</v>
      </c>
      <c r="J125" s="34">
        <f t="shared" si="12"/>
        <v>4707</v>
      </c>
      <c r="K125" s="34">
        <f t="shared" si="14"/>
        <v>4707</v>
      </c>
      <c r="L125" s="8"/>
    </row>
    <row r="126" spans="1:15" x14ac:dyDescent="0.2">
      <c r="A126" s="390" t="s">
        <v>17</v>
      </c>
      <c r="B126" s="390"/>
      <c r="C126" s="370">
        <v>27.19</v>
      </c>
      <c r="D126" s="370">
        <v>0.14000000000000001</v>
      </c>
      <c r="F126" s="374">
        <v>14</v>
      </c>
      <c r="G126" s="9">
        <v>1755</v>
      </c>
      <c r="H126" s="374">
        <v>14</v>
      </c>
      <c r="I126" s="373">
        <f>+I125+K126+L126</f>
        <v>80632</v>
      </c>
      <c r="J126" s="34">
        <f>+I126-I125</f>
        <v>6500</v>
      </c>
      <c r="K126" s="34">
        <f t="shared" si="14"/>
        <v>4707</v>
      </c>
      <c r="L126" s="387">
        <v>1793</v>
      </c>
    </row>
    <row r="127" spans="1:15" x14ac:dyDescent="0.2">
      <c r="A127" s="390" t="s">
        <v>18</v>
      </c>
      <c r="B127" s="390"/>
      <c r="C127" s="370">
        <v>100.33</v>
      </c>
      <c r="D127" s="370">
        <v>4.1900000000000004</v>
      </c>
      <c r="F127" s="374">
        <v>15</v>
      </c>
      <c r="G127" s="9">
        <v>1860</v>
      </c>
      <c r="H127" s="374">
        <v>15</v>
      </c>
      <c r="I127" s="373">
        <f t="shared" ref="I127:I148" si="15">+I126+K127</f>
        <v>85339</v>
      </c>
      <c r="J127" s="34">
        <f t="shared" ref="J127:J157" si="16">+I127-I126</f>
        <v>4707</v>
      </c>
      <c r="K127" s="34">
        <f t="shared" si="14"/>
        <v>4707</v>
      </c>
      <c r="L127" s="8"/>
    </row>
    <row r="128" spans="1:15" x14ac:dyDescent="0.2">
      <c r="A128" s="390" t="s">
        <v>85</v>
      </c>
      <c r="B128" s="390"/>
      <c r="C128" s="370">
        <f>ROUND((287.54*1.018),2)</f>
        <v>292.72000000000003</v>
      </c>
      <c r="D128" s="370">
        <f>ROUND((10.38*1.018),2)</f>
        <v>10.57</v>
      </c>
      <c r="F128" s="374">
        <v>16</v>
      </c>
      <c r="G128" s="9">
        <v>1965</v>
      </c>
      <c r="H128" s="374">
        <v>16</v>
      </c>
      <c r="I128" s="373">
        <f t="shared" si="15"/>
        <v>90046</v>
      </c>
      <c r="J128" s="34">
        <f t="shared" si="16"/>
        <v>4707</v>
      </c>
      <c r="K128" s="34">
        <f t="shared" si="14"/>
        <v>4707</v>
      </c>
      <c r="L128" s="8"/>
    </row>
    <row r="129" spans="1:12" x14ac:dyDescent="0.2">
      <c r="A129" s="390" t="s">
        <v>86</v>
      </c>
      <c r="B129" s="390"/>
      <c r="C129" s="370">
        <v>0</v>
      </c>
      <c r="D129" s="370">
        <f>ROUND((24.34*1.018),2)-0.01</f>
        <v>24.77</v>
      </c>
      <c r="F129" s="374">
        <v>17</v>
      </c>
      <c r="G129" s="9">
        <v>2070</v>
      </c>
      <c r="H129" s="374">
        <v>17</v>
      </c>
      <c r="I129" s="373">
        <f t="shared" si="15"/>
        <v>94753</v>
      </c>
      <c r="J129" s="34">
        <f t="shared" si="16"/>
        <v>4707</v>
      </c>
      <c r="K129" s="34">
        <f t="shared" si="14"/>
        <v>4707</v>
      </c>
      <c r="L129" s="8"/>
    </row>
    <row r="130" spans="1:12" x14ac:dyDescent="0.2">
      <c r="A130" s="390" t="s">
        <v>133</v>
      </c>
      <c r="B130" s="390"/>
      <c r="C130" s="370">
        <v>505.2</v>
      </c>
      <c r="D130" s="370">
        <f>ROUND((2.61*1.018),2)</f>
        <v>2.66</v>
      </c>
      <c r="F130" s="374">
        <v>18</v>
      </c>
      <c r="G130" s="9">
        <v>2175</v>
      </c>
      <c r="H130" s="374">
        <v>18</v>
      </c>
      <c r="I130" s="373">
        <f t="shared" si="15"/>
        <v>99460</v>
      </c>
      <c r="J130" s="34">
        <f t="shared" si="16"/>
        <v>4707</v>
      </c>
      <c r="K130" s="34">
        <f t="shared" si="14"/>
        <v>4707</v>
      </c>
      <c r="L130" s="8"/>
    </row>
    <row r="131" spans="1:12" x14ac:dyDescent="0.2">
      <c r="A131" s="390" t="s">
        <v>19</v>
      </c>
      <c r="B131" s="390"/>
      <c r="C131" s="370">
        <v>117.19</v>
      </c>
      <c r="D131" s="370">
        <v>0.22</v>
      </c>
      <c r="F131" s="374">
        <v>19</v>
      </c>
      <c r="G131" s="9">
        <v>2280</v>
      </c>
      <c r="H131" s="374">
        <v>19</v>
      </c>
      <c r="I131" s="373">
        <f t="shared" si="15"/>
        <v>104167</v>
      </c>
      <c r="J131" s="34">
        <f t="shared" si="16"/>
        <v>4707</v>
      </c>
      <c r="K131" s="34">
        <f t="shared" si="14"/>
        <v>4707</v>
      </c>
      <c r="L131" s="8"/>
    </row>
    <row r="132" spans="1:12" x14ac:dyDescent="0.2">
      <c r="A132" s="390" t="s">
        <v>80</v>
      </c>
      <c r="B132" s="390"/>
      <c r="C132" s="370">
        <v>1773.08</v>
      </c>
      <c r="D132" s="370">
        <v>45.25</v>
      </c>
      <c r="F132" s="374">
        <v>20</v>
      </c>
      <c r="G132" s="9">
        <v>2385</v>
      </c>
      <c r="H132" s="374">
        <v>20</v>
      </c>
      <c r="I132" s="373">
        <f t="shared" si="15"/>
        <v>108874</v>
      </c>
      <c r="J132" s="34">
        <f t="shared" si="16"/>
        <v>4707</v>
      </c>
      <c r="K132" s="34">
        <f t="shared" si="14"/>
        <v>4707</v>
      </c>
      <c r="L132" s="8"/>
    </row>
    <row r="133" spans="1:12" x14ac:dyDescent="0.2">
      <c r="A133" s="390" t="s">
        <v>82</v>
      </c>
      <c r="B133" s="390"/>
      <c r="C133" s="370">
        <v>1846.63</v>
      </c>
      <c r="D133" s="370">
        <v>60.28</v>
      </c>
      <c r="F133" s="374">
        <v>21</v>
      </c>
      <c r="G133" s="9">
        <v>2490</v>
      </c>
      <c r="H133" s="374">
        <v>21</v>
      </c>
      <c r="I133" s="373">
        <f t="shared" si="15"/>
        <v>113581</v>
      </c>
      <c r="J133" s="34">
        <f t="shared" si="16"/>
        <v>4707</v>
      </c>
      <c r="K133" s="34">
        <f t="shared" si="14"/>
        <v>4707</v>
      </c>
      <c r="L133" s="8"/>
    </row>
    <row r="134" spans="1:12" x14ac:dyDescent="0.2">
      <c r="A134" s="390" t="s">
        <v>81</v>
      </c>
      <c r="B134" s="390"/>
      <c r="C134" s="370">
        <v>1800.17</v>
      </c>
      <c r="D134" s="370">
        <v>90.95</v>
      </c>
      <c r="F134" s="374">
        <v>22</v>
      </c>
      <c r="G134" s="9">
        <v>2595</v>
      </c>
      <c r="H134" s="374">
        <v>22</v>
      </c>
      <c r="I134" s="373">
        <f t="shared" si="15"/>
        <v>118288</v>
      </c>
      <c r="J134" s="34">
        <f t="shared" si="16"/>
        <v>4707</v>
      </c>
      <c r="K134" s="34">
        <f t="shared" si="14"/>
        <v>4707</v>
      </c>
      <c r="L134" s="8"/>
    </row>
    <row r="135" spans="1:12" x14ac:dyDescent="0.2">
      <c r="A135" s="390" t="s">
        <v>20</v>
      </c>
      <c r="B135" s="390"/>
      <c r="C135" s="370">
        <v>888.81</v>
      </c>
      <c r="D135" s="370">
        <v>15.51</v>
      </c>
      <c r="F135" s="374">
        <v>23</v>
      </c>
      <c r="G135" s="9">
        <v>2700</v>
      </c>
      <c r="H135" s="374">
        <v>23</v>
      </c>
      <c r="I135" s="373">
        <f t="shared" si="15"/>
        <v>122995</v>
      </c>
      <c r="J135" s="34">
        <f t="shared" si="16"/>
        <v>4707</v>
      </c>
      <c r="K135" s="34">
        <f t="shared" si="14"/>
        <v>4707</v>
      </c>
      <c r="L135" s="8"/>
    </row>
    <row r="136" spans="1:12" x14ac:dyDescent="0.2">
      <c r="A136" s="390"/>
      <c r="B136" s="4"/>
      <c r="C136" s="18"/>
      <c r="D136" s="18"/>
      <c r="F136" s="374">
        <v>24</v>
      </c>
      <c r="G136" s="9">
        <v>2805</v>
      </c>
      <c r="H136" s="374">
        <v>24</v>
      </c>
      <c r="I136" s="373">
        <f t="shared" si="15"/>
        <v>127702</v>
      </c>
      <c r="J136" s="34">
        <f t="shared" si="16"/>
        <v>4707</v>
      </c>
      <c r="K136" s="34">
        <f t="shared" si="14"/>
        <v>4707</v>
      </c>
      <c r="L136" s="8"/>
    </row>
    <row r="137" spans="1:12" x14ac:dyDescent="0.2">
      <c r="A137" s="390" t="s">
        <v>27</v>
      </c>
      <c r="B137" s="390"/>
      <c r="C137" s="17"/>
      <c r="D137" s="17"/>
      <c r="F137" s="374">
        <v>25</v>
      </c>
      <c r="G137" s="9">
        <v>2910</v>
      </c>
      <c r="H137" s="374">
        <v>25</v>
      </c>
      <c r="I137" s="373">
        <f t="shared" si="15"/>
        <v>132409</v>
      </c>
      <c r="J137" s="34">
        <f t="shared" si="16"/>
        <v>4707</v>
      </c>
      <c r="K137" s="34">
        <f t="shared" si="14"/>
        <v>4707</v>
      </c>
      <c r="L137" s="8"/>
    </row>
    <row r="138" spans="1:12" x14ac:dyDescent="0.2">
      <c r="A138" s="390" t="s">
        <v>21</v>
      </c>
      <c r="B138" s="390"/>
      <c r="C138" s="370">
        <v>3481.45</v>
      </c>
      <c r="D138" s="370">
        <v>20.350000000000001</v>
      </c>
      <c r="F138" s="374">
        <v>26</v>
      </c>
      <c r="G138" s="9">
        <v>3015</v>
      </c>
      <c r="H138" s="374">
        <v>26</v>
      </c>
      <c r="I138" s="373">
        <f t="shared" si="15"/>
        <v>137116</v>
      </c>
      <c r="J138" s="34">
        <f t="shared" si="16"/>
        <v>4707</v>
      </c>
      <c r="K138" s="34">
        <f t="shared" si="14"/>
        <v>4707</v>
      </c>
      <c r="L138" s="8"/>
    </row>
    <row r="139" spans="1:12" x14ac:dyDescent="0.2">
      <c r="A139" s="390" t="s">
        <v>22</v>
      </c>
      <c r="B139" s="390"/>
      <c r="C139" s="370">
        <v>516.14</v>
      </c>
      <c r="D139" s="370">
        <v>3.58</v>
      </c>
      <c r="F139" s="374">
        <v>27</v>
      </c>
      <c r="G139" s="9">
        <v>3120</v>
      </c>
      <c r="H139" s="374">
        <v>27</v>
      </c>
      <c r="I139" s="373">
        <f t="shared" si="15"/>
        <v>141823</v>
      </c>
      <c r="J139" s="34">
        <f t="shared" si="16"/>
        <v>4707</v>
      </c>
      <c r="K139" s="34">
        <f t="shared" si="14"/>
        <v>4707</v>
      </c>
      <c r="L139" s="8"/>
    </row>
    <row r="140" spans="1:12" x14ac:dyDescent="0.2">
      <c r="A140" s="390" t="s">
        <v>23</v>
      </c>
      <c r="B140" s="390"/>
      <c r="C140" s="370">
        <v>1922.38</v>
      </c>
      <c r="D140" s="370">
        <v>20.53</v>
      </c>
      <c r="F140" s="374">
        <v>28</v>
      </c>
      <c r="G140" s="9">
        <v>3225</v>
      </c>
      <c r="H140" s="374">
        <v>28</v>
      </c>
      <c r="I140" s="373">
        <f t="shared" si="15"/>
        <v>146530</v>
      </c>
      <c r="J140" s="34">
        <f t="shared" si="16"/>
        <v>4707</v>
      </c>
      <c r="K140" s="34">
        <f t="shared" si="14"/>
        <v>4707</v>
      </c>
      <c r="L140" s="8"/>
    </row>
    <row r="141" spans="1:12" x14ac:dyDescent="0.2">
      <c r="A141" s="4"/>
      <c r="B141" s="4"/>
      <c r="C141" s="18"/>
      <c r="D141" s="18"/>
      <c r="F141" s="374">
        <v>29</v>
      </c>
      <c r="G141" s="9">
        <v>3330</v>
      </c>
      <c r="H141" s="374">
        <v>29</v>
      </c>
      <c r="I141" s="373">
        <f t="shared" si="15"/>
        <v>151237</v>
      </c>
      <c r="J141" s="34">
        <f t="shared" si="16"/>
        <v>4707</v>
      </c>
      <c r="K141" s="34">
        <f t="shared" si="14"/>
        <v>4707</v>
      </c>
      <c r="L141" s="8"/>
    </row>
    <row r="142" spans="1:12" x14ac:dyDescent="0.2">
      <c r="A142" s="390" t="s">
        <v>134</v>
      </c>
      <c r="B142" s="390"/>
      <c r="C142" s="19">
        <f>SUM(C124:C140)</f>
        <v>13290.79</v>
      </c>
      <c r="D142" s="19">
        <f>SUM(D124:D140)</f>
        <v>301.86</v>
      </c>
      <c r="F142" s="374">
        <v>30</v>
      </c>
      <c r="G142" s="9">
        <v>3435</v>
      </c>
      <c r="H142" s="374">
        <v>30</v>
      </c>
      <c r="I142" s="373">
        <f t="shared" si="15"/>
        <v>155944</v>
      </c>
      <c r="J142" s="34">
        <f t="shared" si="16"/>
        <v>4707</v>
      </c>
      <c r="K142" s="34">
        <f t="shared" si="14"/>
        <v>4707</v>
      </c>
      <c r="L142" s="8"/>
    </row>
    <row r="143" spans="1:12" x14ac:dyDescent="0.2">
      <c r="A143" s="4"/>
      <c r="B143" s="4"/>
      <c r="C143" s="18"/>
      <c r="D143" s="18"/>
      <c r="F143" s="374">
        <v>31</v>
      </c>
      <c r="G143" s="9">
        <v>3540</v>
      </c>
      <c r="H143" s="374">
        <v>31</v>
      </c>
      <c r="I143" s="373">
        <f t="shared" si="15"/>
        <v>160651</v>
      </c>
      <c r="J143" s="34">
        <f t="shared" si="16"/>
        <v>4707</v>
      </c>
      <c r="K143" s="34">
        <f t="shared" si="14"/>
        <v>4707</v>
      </c>
      <c r="L143" s="8"/>
    </row>
    <row r="144" spans="1:12" x14ac:dyDescent="0.2">
      <c r="A144" s="390" t="s">
        <v>135</v>
      </c>
      <c r="B144" s="390"/>
      <c r="C144" s="370">
        <v>110.12</v>
      </c>
      <c r="D144" s="370">
        <v>19.72</v>
      </c>
      <c r="F144" s="374">
        <v>32</v>
      </c>
      <c r="G144" s="9">
        <v>3645</v>
      </c>
      <c r="H144" s="374">
        <v>32</v>
      </c>
      <c r="I144" s="373">
        <f t="shared" si="15"/>
        <v>165358</v>
      </c>
      <c r="J144" s="34">
        <f t="shared" si="16"/>
        <v>4707</v>
      </c>
      <c r="K144" s="34">
        <f t="shared" si="14"/>
        <v>4707</v>
      </c>
      <c r="L144" s="8"/>
    </row>
    <row r="145" spans="1:12" x14ac:dyDescent="0.2">
      <c r="A145" s="390" t="s">
        <v>136</v>
      </c>
      <c r="B145" s="390"/>
      <c r="C145" s="370">
        <v>0</v>
      </c>
      <c r="D145" s="370">
        <v>221.59</v>
      </c>
      <c r="F145" s="374">
        <v>33</v>
      </c>
      <c r="G145" s="9">
        <v>3750</v>
      </c>
      <c r="H145" s="374">
        <v>33</v>
      </c>
      <c r="I145" s="373">
        <f t="shared" si="15"/>
        <v>170065</v>
      </c>
      <c r="J145" s="34">
        <f t="shared" si="16"/>
        <v>4707</v>
      </c>
      <c r="K145" s="34">
        <f t="shared" si="14"/>
        <v>4707</v>
      </c>
      <c r="L145" s="8"/>
    </row>
    <row r="146" spans="1:12" x14ac:dyDescent="0.2">
      <c r="F146" s="374">
        <v>34</v>
      </c>
      <c r="G146" s="9">
        <v>3855</v>
      </c>
      <c r="H146" s="374">
        <v>34</v>
      </c>
      <c r="I146" s="373">
        <f t="shared" si="15"/>
        <v>174772</v>
      </c>
      <c r="J146" s="34">
        <f t="shared" si="16"/>
        <v>4707</v>
      </c>
      <c r="K146" s="34">
        <f t="shared" si="14"/>
        <v>4707</v>
      </c>
      <c r="L146" s="8"/>
    </row>
    <row r="147" spans="1:12" x14ac:dyDescent="0.2">
      <c r="F147" s="374">
        <v>35</v>
      </c>
      <c r="G147" s="9">
        <v>3960</v>
      </c>
      <c r="H147" s="374">
        <v>35</v>
      </c>
      <c r="I147" s="373">
        <f t="shared" si="15"/>
        <v>179479</v>
      </c>
      <c r="J147" s="34">
        <f t="shared" si="16"/>
        <v>4707</v>
      </c>
      <c r="K147" s="34">
        <f t="shared" si="14"/>
        <v>4707</v>
      </c>
      <c r="L147" s="8"/>
    </row>
    <row r="148" spans="1:12" x14ac:dyDescent="0.2">
      <c r="F148" s="9">
        <v>36</v>
      </c>
      <c r="G148" s="9">
        <v>4065</v>
      </c>
      <c r="H148" s="9">
        <v>36</v>
      </c>
      <c r="I148" s="373">
        <f t="shared" si="15"/>
        <v>184186</v>
      </c>
      <c r="J148" s="34">
        <f t="shared" si="16"/>
        <v>4707</v>
      </c>
      <c r="K148" s="34">
        <f t="shared" si="14"/>
        <v>4707</v>
      </c>
      <c r="L148" s="8"/>
    </row>
    <row r="149" spans="1:12" x14ac:dyDescent="0.2">
      <c r="F149" s="9">
        <v>37</v>
      </c>
      <c r="G149" s="9">
        <v>4170</v>
      </c>
      <c r="H149" s="9">
        <v>37</v>
      </c>
      <c r="I149" s="373">
        <f>+I148+K149</f>
        <v>188893</v>
      </c>
      <c r="J149" s="34">
        <f t="shared" si="16"/>
        <v>4707</v>
      </c>
      <c r="K149" s="34">
        <f t="shared" si="14"/>
        <v>4707</v>
      </c>
      <c r="L149" s="8"/>
    </row>
    <row r="150" spans="1:12" x14ac:dyDescent="0.2">
      <c r="C150" s="386"/>
      <c r="F150" s="9">
        <v>38</v>
      </c>
      <c r="G150" s="9">
        <v>4275</v>
      </c>
      <c r="H150" s="9">
        <v>38</v>
      </c>
      <c r="I150" s="373">
        <f t="shared" ref="I150:I157" si="17">+I149+K150</f>
        <v>193600</v>
      </c>
      <c r="J150" s="34">
        <f t="shared" si="16"/>
        <v>4707</v>
      </c>
      <c r="K150" s="34">
        <f t="shared" si="14"/>
        <v>4707</v>
      </c>
      <c r="L150" s="8"/>
    </row>
    <row r="151" spans="1:12" x14ac:dyDescent="0.2">
      <c r="F151" s="9">
        <v>39</v>
      </c>
      <c r="G151" s="9">
        <v>4380</v>
      </c>
      <c r="H151" s="9">
        <v>39</v>
      </c>
      <c r="I151" s="373">
        <f t="shared" si="17"/>
        <v>198307</v>
      </c>
      <c r="J151" s="34">
        <f t="shared" si="16"/>
        <v>4707</v>
      </c>
      <c r="K151" s="34">
        <f t="shared" si="14"/>
        <v>4707</v>
      </c>
      <c r="L151" s="8"/>
    </row>
    <row r="152" spans="1:12" x14ac:dyDescent="0.2">
      <c r="F152" s="9">
        <v>40</v>
      </c>
      <c r="G152" s="9">
        <v>4485</v>
      </c>
      <c r="H152" s="9">
        <v>40</v>
      </c>
      <c r="I152" s="373">
        <f t="shared" si="17"/>
        <v>203014</v>
      </c>
      <c r="J152" s="34">
        <f t="shared" si="16"/>
        <v>4707</v>
      </c>
      <c r="K152" s="34">
        <f t="shared" si="14"/>
        <v>4707</v>
      </c>
      <c r="L152" s="8"/>
    </row>
    <row r="153" spans="1:12" x14ac:dyDescent="0.2">
      <c r="F153" s="9">
        <v>41</v>
      </c>
      <c r="G153" s="9">
        <v>4590</v>
      </c>
      <c r="H153" s="9">
        <v>41</v>
      </c>
      <c r="I153" s="373">
        <f t="shared" si="17"/>
        <v>207721</v>
      </c>
      <c r="J153" s="34">
        <f t="shared" si="16"/>
        <v>4707</v>
      </c>
      <c r="K153" s="34">
        <f t="shared" si="14"/>
        <v>4707</v>
      </c>
      <c r="L153" s="8"/>
    </row>
    <row r="154" spans="1:12" x14ac:dyDescent="0.2">
      <c r="F154" s="9">
        <v>42</v>
      </c>
      <c r="G154" s="9">
        <v>4695</v>
      </c>
      <c r="H154" s="9">
        <v>42</v>
      </c>
      <c r="I154" s="373">
        <f t="shared" si="17"/>
        <v>212428</v>
      </c>
      <c r="J154" s="34">
        <f t="shared" si="16"/>
        <v>4707</v>
      </c>
      <c r="K154" s="34">
        <f t="shared" si="14"/>
        <v>4707</v>
      </c>
      <c r="L154" s="8"/>
    </row>
    <row r="155" spans="1:12" x14ac:dyDescent="0.2">
      <c r="F155" s="9">
        <v>43</v>
      </c>
      <c r="G155" s="9">
        <v>4800</v>
      </c>
      <c r="H155" s="9">
        <v>43</v>
      </c>
      <c r="I155" s="373">
        <f t="shared" si="17"/>
        <v>217135</v>
      </c>
      <c r="J155" s="34">
        <f t="shared" si="16"/>
        <v>4707</v>
      </c>
      <c r="K155" s="34">
        <f t="shared" si="14"/>
        <v>4707</v>
      </c>
      <c r="L155" s="8"/>
    </row>
    <row r="156" spans="1:12" x14ac:dyDescent="0.2">
      <c r="F156" s="9">
        <v>44</v>
      </c>
      <c r="G156" s="9">
        <v>4905</v>
      </c>
      <c r="H156" s="9">
        <v>44</v>
      </c>
      <c r="I156" s="373">
        <f t="shared" si="17"/>
        <v>221842</v>
      </c>
      <c r="J156" s="34">
        <f t="shared" si="16"/>
        <v>4707</v>
      </c>
      <c r="K156" s="34">
        <f t="shared" si="14"/>
        <v>4707</v>
      </c>
      <c r="L156" s="8"/>
    </row>
    <row r="157" spans="1:12" x14ac:dyDescent="0.2">
      <c r="F157" s="9">
        <v>45</v>
      </c>
      <c r="G157" s="9">
        <v>5010</v>
      </c>
      <c r="H157" s="9">
        <v>45</v>
      </c>
      <c r="I157" s="373">
        <f t="shared" si="17"/>
        <v>226549</v>
      </c>
      <c r="J157" s="34">
        <f t="shared" si="16"/>
        <v>4707</v>
      </c>
      <c r="K157" s="34">
        <f t="shared" si="14"/>
        <v>4707</v>
      </c>
      <c r="L157" s="8"/>
    </row>
    <row r="158" spans="1:12" x14ac:dyDescent="0.2">
      <c r="F158" s="9">
        <v>46</v>
      </c>
      <c r="G158" s="9">
        <v>5115</v>
      </c>
      <c r="H158" s="9">
        <v>46</v>
      </c>
      <c r="I158" s="373">
        <f>+I157+K158</f>
        <v>231256</v>
      </c>
      <c r="J158" s="34">
        <f>+I158-I157</f>
        <v>4707</v>
      </c>
      <c r="K158" s="34">
        <f>K157</f>
        <v>4707</v>
      </c>
      <c r="L158" s="8"/>
    </row>
    <row r="159" spans="1:12" x14ac:dyDescent="0.2">
      <c r="F159" s="9">
        <v>47</v>
      </c>
      <c r="G159" s="9">
        <v>5220</v>
      </c>
      <c r="H159" s="9">
        <v>47</v>
      </c>
      <c r="I159" s="373">
        <f>+I158+K159</f>
        <v>235963</v>
      </c>
      <c r="J159" s="34">
        <f>+I159-I158</f>
        <v>4707</v>
      </c>
      <c r="K159" s="34">
        <f>K158</f>
        <v>4707</v>
      </c>
      <c r="L159" s="8"/>
    </row>
    <row r="160" spans="1:12" x14ac:dyDescent="0.2">
      <c r="F160" s="9">
        <v>48</v>
      </c>
      <c r="G160" s="9">
        <v>5325</v>
      </c>
      <c r="H160" s="9">
        <v>48</v>
      </c>
      <c r="I160" s="373">
        <f>+I159+K160</f>
        <v>240670</v>
      </c>
      <c r="J160" s="34">
        <f>+I160-I159</f>
        <v>4707</v>
      </c>
      <c r="K160" s="34">
        <f>K159</f>
        <v>4707</v>
      </c>
      <c r="L160" s="8"/>
    </row>
    <row r="161" spans="1:15" x14ac:dyDescent="0.2">
      <c r="F161" s="9">
        <v>49</v>
      </c>
      <c r="G161" s="9">
        <v>5430</v>
      </c>
      <c r="H161" s="9">
        <v>49</v>
      </c>
      <c r="I161" s="373">
        <f>+I160+K161</f>
        <v>245377</v>
      </c>
      <c r="J161" s="34">
        <f>+I161-I160</f>
        <v>4707</v>
      </c>
      <c r="K161" s="34">
        <f>K160</f>
        <v>4707</v>
      </c>
      <c r="L161" s="8"/>
    </row>
    <row r="162" spans="1:15" x14ac:dyDescent="0.2">
      <c r="F162" s="9">
        <v>50</v>
      </c>
      <c r="G162" s="9">
        <v>5535</v>
      </c>
      <c r="H162" s="9">
        <v>50</v>
      </c>
      <c r="I162" s="373">
        <f>+I161+K162</f>
        <v>250084</v>
      </c>
      <c r="J162" s="34">
        <f>+I162-I161</f>
        <v>4707</v>
      </c>
      <c r="K162" s="34">
        <f>K161</f>
        <v>4707</v>
      </c>
      <c r="L162" s="8"/>
    </row>
    <row r="164" spans="1:15" x14ac:dyDescent="0.2">
      <c r="A164" s="2" t="s">
        <v>230</v>
      </c>
      <c r="C164" s="385">
        <v>1.0199</v>
      </c>
    </row>
    <row r="165" spans="1:15" x14ac:dyDescent="0.2">
      <c r="A165" s="4" t="s">
        <v>7</v>
      </c>
      <c r="B165" s="65"/>
      <c r="C165" s="832">
        <v>2012</v>
      </c>
      <c r="D165" s="833"/>
      <c r="F165" s="65" t="s">
        <v>76</v>
      </c>
      <c r="G165" s="65" t="s">
        <v>59</v>
      </c>
      <c r="H165" s="65" t="s">
        <v>76</v>
      </c>
      <c r="I165" s="65" t="s">
        <v>36</v>
      </c>
      <c r="J165" s="65" t="s">
        <v>77</v>
      </c>
      <c r="K165" s="22" t="s">
        <v>78</v>
      </c>
      <c r="L165" s="65" t="s">
        <v>137</v>
      </c>
    </row>
    <row r="166" spans="1:15" x14ac:dyDescent="0.2">
      <c r="A166" s="65" t="s">
        <v>8</v>
      </c>
      <c r="B166" s="65"/>
      <c r="C166" s="16"/>
      <c r="F166" s="65" t="s">
        <v>58</v>
      </c>
      <c r="G166" s="65" t="s">
        <v>60</v>
      </c>
      <c r="H166" s="65"/>
      <c r="I166" s="65"/>
      <c r="J166" s="65"/>
      <c r="K166" s="65"/>
      <c r="L166" s="22" t="s">
        <v>79</v>
      </c>
      <c r="N166" s="20" t="s">
        <v>75</v>
      </c>
      <c r="O166" s="65"/>
    </row>
    <row r="167" spans="1:15" x14ac:dyDescent="0.2">
      <c r="A167" s="65" t="s">
        <v>9</v>
      </c>
      <c r="B167" s="65"/>
      <c r="C167" s="370">
        <v>1354.64</v>
      </c>
      <c r="D167" s="370">
        <v>14.27</v>
      </c>
      <c r="F167" s="9">
        <v>0</v>
      </c>
      <c r="G167" s="9">
        <v>0</v>
      </c>
      <c r="H167" s="9">
        <v>0</v>
      </c>
      <c r="I167" s="375">
        <v>0</v>
      </c>
      <c r="J167" s="8"/>
      <c r="K167" s="8"/>
      <c r="L167" s="8"/>
      <c r="N167" s="21" t="s">
        <v>33</v>
      </c>
      <c r="O167" s="372">
        <v>0.05</v>
      </c>
    </row>
    <row r="168" spans="1:15" x14ac:dyDescent="0.2">
      <c r="A168" s="65" t="s">
        <v>10</v>
      </c>
      <c r="B168" s="65"/>
      <c r="C168" s="370">
        <v>45.64</v>
      </c>
      <c r="D168" s="370">
        <v>0.44</v>
      </c>
      <c r="F168" s="374">
        <v>2</v>
      </c>
      <c r="G168" s="9">
        <v>375</v>
      </c>
      <c r="H168" s="374">
        <v>2</v>
      </c>
      <c r="I168" s="376">
        <v>18433</v>
      </c>
      <c r="J168" s="8"/>
      <c r="K168" s="8"/>
      <c r="L168" s="8"/>
      <c r="N168" s="65" t="s">
        <v>34</v>
      </c>
      <c r="O168" s="372">
        <v>3.4299999999999997E-2</v>
      </c>
    </row>
    <row r="169" spans="1:15" x14ac:dyDescent="0.2">
      <c r="A169" s="65" t="s">
        <v>11</v>
      </c>
      <c r="B169" s="65"/>
      <c r="C169" s="370">
        <v>0</v>
      </c>
      <c r="D169" s="370">
        <v>19</v>
      </c>
      <c r="F169" s="374">
        <v>3</v>
      </c>
      <c r="G169" s="9">
        <v>495</v>
      </c>
      <c r="H169" s="374">
        <v>3</v>
      </c>
      <c r="I169" s="376">
        <v>23717</v>
      </c>
      <c r="J169" s="34">
        <f>+I169-I168</f>
        <v>5284</v>
      </c>
      <c r="K169" s="8"/>
      <c r="L169" s="8"/>
      <c r="N169" s="65" t="s">
        <v>35</v>
      </c>
      <c r="O169" s="372">
        <v>1.7899999999999999E-2</v>
      </c>
    </row>
    <row r="170" spans="1:15" x14ac:dyDescent="0.2">
      <c r="A170" s="65" t="s">
        <v>12</v>
      </c>
      <c r="B170" s="4"/>
      <c r="C170" s="64"/>
      <c r="D170" s="64"/>
      <c r="F170" s="374">
        <v>4</v>
      </c>
      <c r="G170" s="9">
        <v>650</v>
      </c>
      <c r="H170" s="374">
        <v>4</v>
      </c>
      <c r="I170" s="376">
        <v>30541</v>
      </c>
      <c r="J170" s="34">
        <f t="shared" ref="J170:J211" si="18">+I170-I169</f>
        <v>6824</v>
      </c>
      <c r="K170" s="8"/>
      <c r="L170" s="8"/>
      <c r="N170" s="65" t="s">
        <v>61</v>
      </c>
      <c r="O170" s="372">
        <v>1.5642</v>
      </c>
    </row>
    <row r="171" spans="1:15" x14ac:dyDescent="0.2">
      <c r="A171" s="65" t="s">
        <v>13</v>
      </c>
      <c r="B171" s="65"/>
      <c r="C171" s="370">
        <v>87.64</v>
      </c>
      <c r="D171" s="370">
        <v>1.53</v>
      </c>
      <c r="F171" s="374">
        <v>5</v>
      </c>
      <c r="G171" s="9">
        <v>785</v>
      </c>
      <c r="H171" s="374">
        <v>5</v>
      </c>
      <c r="I171" s="376">
        <v>36485</v>
      </c>
      <c r="J171" s="34">
        <f t="shared" si="18"/>
        <v>5944</v>
      </c>
      <c r="K171" s="8"/>
      <c r="L171" s="8"/>
      <c r="N171" s="65" t="s">
        <v>62</v>
      </c>
      <c r="O171" s="372">
        <v>1.15E-2</v>
      </c>
    </row>
    <row r="172" spans="1:15" x14ac:dyDescent="0.2">
      <c r="A172" s="65" t="s">
        <v>14</v>
      </c>
      <c r="B172" s="65"/>
      <c r="C172" s="370">
        <v>30.74</v>
      </c>
      <c r="D172" s="370">
        <v>6.38</v>
      </c>
      <c r="F172" s="374">
        <v>6</v>
      </c>
      <c r="G172" s="9">
        <v>875</v>
      </c>
      <c r="H172" s="374">
        <v>6</v>
      </c>
      <c r="I172" s="376">
        <v>40448</v>
      </c>
      <c r="J172" s="34">
        <f t="shared" si="18"/>
        <v>3963</v>
      </c>
      <c r="K172" s="8"/>
      <c r="L172" s="8"/>
    </row>
    <row r="173" spans="1:15" x14ac:dyDescent="0.2">
      <c r="A173" s="65" t="s">
        <v>24</v>
      </c>
      <c r="B173" s="65"/>
      <c r="C173" s="370">
        <v>40.11</v>
      </c>
      <c r="D173" s="370">
        <v>0.44</v>
      </c>
      <c r="F173" s="374">
        <v>7</v>
      </c>
      <c r="G173" s="9">
        <v>980</v>
      </c>
      <c r="H173" s="374">
        <v>7</v>
      </c>
      <c r="I173" s="373">
        <f t="shared" ref="I173:I179" si="19">+I172+K173</f>
        <v>45071</v>
      </c>
      <c r="J173" s="34">
        <f t="shared" si="18"/>
        <v>4623</v>
      </c>
      <c r="K173" s="370">
        <v>4623</v>
      </c>
      <c r="L173" s="8"/>
    </row>
    <row r="174" spans="1:15" x14ac:dyDescent="0.2">
      <c r="A174" s="65" t="s">
        <v>132</v>
      </c>
      <c r="B174" s="65"/>
      <c r="C174" s="370">
        <v>363.03</v>
      </c>
      <c r="D174" s="370">
        <v>1.97</v>
      </c>
      <c r="F174" s="374">
        <v>8</v>
      </c>
      <c r="G174" s="9">
        <v>1085</v>
      </c>
      <c r="H174" s="374">
        <v>8</v>
      </c>
      <c r="I174" s="373">
        <f t="shared" si="19"/>
        <v>49694</v>
      </c>
      <c r="J174" s="34">
        <f t="shared" si="18"/>
        <v>4623</v>
      </c>
      <c r="K174" s="34">
        <f t="shared" ref="K174:K211" si="20">K173</f>
        <v>4623</v>
      </c>
      <c r="L174" s="8"/>
    </row>
    <row r="175" spans="1:15" x14ac:dyDescent="0.2">
      <c r="A175" s="65"/>
      <c r="B175" s="65"/>
      <c r="C175" s="17"/>
      <c r="D175" s="17"/>
      <c r="F175" s="374">
        <v>9</v>
      </c>
      <c r="G175" s="9">
        <v>1190</v>
      </c>
      <c r="H175" s="374">
        <v>9</v>
      </c>
      <c r="I175" s="373">
        <f t="shared" si="19"/>
        <v>54317</v>
      </c>
      <c r="J175" s="34">
        <f t="shared" si="18"/>
        <v>4623</v>
      </c>
      <c r="K175" s="34">
        <f t="shared" si="20"/>
        <v>4623</v>
      </c>
      <c r="L175" s="8"/>
    </row>
    <row r="176" spans="1:15" x14ac:dyDescent="0.2">
      <c r="A176" s="4" t="s">
        <v>15</v>
      </c>
      <c r="B176" s="65"/>
      <c r="C176" s="18"/>
      <c r="D176" s="18"/>
      <c r="F176" s="374">
        <v>10</v>
      </c>
      <c r="G176" s="9">
        <v>1295</v>
      </c>
      <c r="H176" s="374">
        <v>10</v>
      </c>
      <c r="I176" s="373">
        <f t="shared" si="19"/>
        <v>58940</v>
      </c>
      <c r="J176" s="34">
        <f t="shared" si="18"/>
        <v>4623</v>
      </c>
      <c r="K176" s="34">
        <f t="shared" si="20"/>
        <v>4623</v>
      </c>
      <c r="L176" s="8"/>
    </row>
    <row r="177" spans="1:12" x14ac:dyDescent="0.2">
      <c r="A177" s="65" t="s">
        <v>26</v>
      </c>
      <c r="B177" s="65"/>
      <c r="C177" s="18"/>
      <c r="D177" s="18"/>
      <c r="F177" s="374">
        <v>11</v>
      </c>
      <c r="G177" s="9">
        <v>1400</v>
      </c>
      <c r="H177" s="374">
        <v>11</v>
      </c>
      <c r="I177" s="373">
        <f t="shared" si="19"/>
        <v>63563</v>
      </c>
      <c r="J177" s="34">
        <f t="shared" si="18"/>
        <v>4623</v>
      </c>
      <c r="K177" s="34">
        <f t="shared" si="20"/>
        <v>4623</v>
      </c>
      <c r="L177" s="8"/>
    </row>
    <row r="178" spans="1:12" x14ac:dyDescent="0.2">
      <c r="A178" s="65" t="s">
        <v>16</v>
      </c>
      <c r="B178" s="65"/>
      <c r="C178" s="370">
        <v>9.58</v>
      </c>
      <c r="D178" s="370">
        <v>1.8</v>
      </c>
      <c r="F178" s="374">
        <v>12</v>
      </c>
      <c r="G178" s="9">
        <v>1505</v>
      </c>
      <c r="H178" s="374">
        <v>12</v>
      </c>
      <c r="I178" s="373">
        <f t="shared" si="19"/>
        <v>68186</v>
      </c>
      <c r="J178" s="34">
        <f t="shared" si="18"/>
        <v>4623</v>
      </c>
      <c r="K178" s="34">
        <f t="shared" si="20"/>
        <v>4623</v>
      </c>
      <c r="L178" s="8"/>
    </row>
    <row r="179" spans="1:12" x14ac:dyDescent="0.2">
      <c r="A179" s="65" t="s">
        <v>25</v>
      </c>
      <c r="B179" s="65"/>
      <c r="C179" s="370">
        <v>9.58</v>
      </c>
      <c r="D179" s="370">
        <v>1.01</v>
      </c>
      <c r="F179" s="374">
        <v>13</v>
      </c>
      <c r="G179" s="9">
        <v>1610</v>
      </c>
      <c r="H179" s="374">
        <v>13</v>
      </c>
      <c r="I179" s="373">
        <f t="shared" si="19"/>
        <v>72809</v>
      </c>
      <c r="J179" s="34">
        <f t="shared" si="18"/>
        <v>4623</v>
      </c>
      <c r="K179" s="34">
        <f t="shared" si="20"/>
        <v>4623</v>
      </c>
      <c r="L179" s="8"/>
    </row>
    <row r="180" spans="1:12" x14ac:dyDescent="0.2">
      <c r="A180" s="65" t="s">
        <v>17</v>
      </c>
      <c r="B180" s="65"/>
      <c r="C180" s="370">
        <v>26.71</v>
      </c>
      <c r="D180" s="370">
        <v>0.14000000000000001</v>
      </c>
      <c r="F180" s="374">
        <v>14</v>
      </c>
      <c r="G180" s="9">
        <v>1755</v>
      </c>
      <c r="H180" s="374">
        <v>14</v>
      </c>
      <c r="I180" s="373">
        <f>+I179+K180+L180</f>
        <v>79193</v>
      </c>
      <c r="J180" s="34">
        <f>+I180-I179</f>
        <v>6384</v>
      </c>
      <c r="K180" s="34">
        <f t="shared" si="20"/>
        <v>4623</v>
      </c>
      <c r="L180" s="370">
        <v>1761</v>
      </c>
    </row>
    <row r="181" spans="1:12" x14ac:dyDescent="0.2">
      <c r="A181" s="65" t="s">
        <v>18</v>
      </c>
      <c r="B181" s="65"/>
      <c r="C181" s="370">
        <v>98.56</v>
      </c>
      <c r="D181" s="370">
        <v>4.12</v>
      </c>
      <c r="F181" s="374">
        <v>15</v>
      </c>
      <c r="G181" s="9">
        <v>1860</v>
      </c>
      <c r="H181" s="374">
        <v>15</v>
      </c>
      <c r="I181" s="373">
        <f t="shared" ref="I181:I211" si="21">+I180+K181</f>
        <v>83816</v>
      </c>
      <c r="J181" s="34">
        <f t="shared" si="18"/>
        <v>4623</v>
      </c>
      <c r="K181" s="34">
        <f t="shared" si="20"/>
        <v>4623</v>
      </c>
      <c r="L181" s="8"/>
    </row>
    <row r="182" spans="1:12" x14ac:dyDescent="0.2">
      <c r="A182" s="65" t="s">
        <v>85</v>
      </c>
      <c r="B182" s="65"/>
      <c r="C182" s="370">
        <f>ROUND((281.93*1.0199),2)</f>
        <v>287.54000000000002</v>
      </c>
      <c r="D182" s="370">
        <f>ROUND((10.18*1.0199),2)</f>
        <v>10.38</v>
      </c>
      <c r="F182" s="374">
        <v>16</v>
      </c>
      <c r="G182" s="9">
        <v>1965</v>
      </c>
      <c r="H182" s="374">
        <v>16</v>
      </c>
      <c r="I182" s="373">
        <f t="shared" si="21"/>
        <v>88439</v>
      </c>
      <c r="J182" s="34">
        <f t="shared" si="18"/>
        <v>4623</v>
      </c>
      <c r="K182" s="34">
        <f t="shared" si="20"/>
        <v>4623</v>
      </c>
      <c r="L182" s="8"/>
    </row>
    <row r="183" spans="1:12" x14ac:dyDescent="0.2">
      <c r="A183" s="65" t="s">
        <v>86</v>
      </c>
      <c r="B183" s="65"/>
      <c r="C183" s="370">
        <v>0</v>
      </c>
      <c r="D183" s="370">
        <f>ROUND((23.87*1.0199),2)-0.01</f>
        <v>24.34</v>
      </c>
      <c r="F183" s="374">
        <v>17</v>
      </c>
      <c r="G183" s="9">
        <v>2070</v>
      </c>
      <c r="H183" s="374">
        <v>17</v>
      </c>
      <c r="I183" s="373">
        <f t="shared" si="21"/>
        <v>93062</v>
      </c>
      <c r="J183" s="34">
        <f t="shared" si="18"/>
        <v>4623</v>
      </c>
      <c r="K183" s="34">
        <f t="shared" si="20"/>
        <v>4623</v>
      </c>
      <c r="L183" s="8"/>
    </row>
    <row r="184" spans="1:12" x14ac:dyDescent="0.2">
      <c r="A184" s="65" t="s">
        <v>133</v>
      </c>
      <c r="B184" s="65"/>
      <c r="C184" s="370">
        <f>ROUND((486.58*1.0199),2)+0.01</f>
        <v>496.27</v>
      </c>
      <c r="D184" s="370">
        <f>ROUND((2.56*1.0199),2)</f>
        <v>2.61</v>
      </c>
      <c r="F184" s="374">
        <v>18</v>
      </c>
      <c r="G184" s="9">
        <v>2175</v>
      </c>
      <c r="H184" s="374">
        <v>18</v>
      </c>
      <c r="I184" s="373">
        <f t="shared" si="21"/>
        <v>97685</v>
      </c>
      <c r="J184" s="34">
        <f t="shared" si="18"/>
        <v>4623</v>
      </c>
      <c r="K184" s="34">
        <f t="shared" si="20"/>
        <v>4623</v>
      </c>
      <c r="L184" s="8"/>
    </row>
    <row r="185" spans="1:12" x14ac:dyDescent="0.2">
      <c r="A185" s="65" t="s">
        <v>19</v>
      </c>
      <c r="B185" s="65"/>
      <c r="C185" s="370">
        <v>115.12</v>
      </c>
      <c r="D185" s="370">
        <v>0.22</v>
      </c>
      <c r="F185" s="374">
        <v>19</v>
      </c>
      <c r="G185" s="9">
        <v>2280</v>
      </c>
      <c r="H185" s="374">
        <v>19</v>
      </c>
      <c r="I185" s="373">
        <f t="shared" si="21"/>
        <v>102308</v>
      </c>
      <c r="J185" s="34">
        <f t="shared" si="18"/>
        <v>4623</v>
      </c>
      <c r="K185" s="34">
        <f t="shared" si="20"/>
        <v>4623</v>
      </c>
      <c r="L185" s="8"/>
    </row>
    <row r="186" spans="1:12" x14ac:dyDescent="0.2">
      <c r="A186" s="65" t="s">
        <v>80</v>
      </c>
      <c r="B186" s="65"/>
      <c r="C186" s="370">
        <v>1741.74</v>
      </c>
      <c r="D186" s="370">
        <v>44.45</v>
      </c>
      <c r="F186" s="374">
        <v>20</v>
      </c>
      <c r="G186" s="9">
        <v>2385</v>
      </c>
      <c r="H186" s="374">
        <v>20</v>
      </c>
      <c r="I186" s="373">
        <f t="shared" si="21"/>
        <v>106931</v>
      </c>
      <c r="J186" s="34">
        <f t="shared" si="18"/>
        <v>4623</v>
      </c>
      <c r="K186" s="34">
        <f t="shared" si="20"/>
        <v>4623</v>
      </c>
      <c r="L186" s="8"/>
    </row>
    <row r="187" spans="1:12" x14ac:dyDescent="0.2">
      <c r="A187" s="65" t="s">
        <v>82</v>
      </c>
      <c r="B187" s="65"/>
      <c r="C187" s="370">
        <v>1813.97</v>
      </c>
      <c r="D187" s="370">
        <v>59.22</v>
      </c>
      <c r="F187" s="374">
        <v>21</v>
      </c>
      <c r="G187" s="9">
        <v>2490</v>
      </c>
      <c r="H187" s="374">
        <v>21</v>
      </c>
      <c r="I187" s="373">
        <f t="shared" si="21"/>
        <v>111554</v>
      </c>
      <c r="J187" s="34">
        <f t="shared" si="18"/>
        <v>4623</v>
      </c>
      <c r="K187" s="34">
        <f t="shared" si="20"/>
        <v>4623</v>
      </c>
      <c r="L187" s="8"/>
    </row>
    <row r="188" spans="1:12" x14ac:dyDescent="0.2">
      <c r="A188" s="65" t="s">
        <v>81</v>
      </c>
      <c r="B188" s="65"/>
      <c r="C188" s="370">
        <v>1768.34</v>
      </c>
      <c r="D188" s="370">
        <v>89.34</v>
      </c>
      <c r="F188" s="374">
        <v>22</v>
      </c>
      <c r="G188" s="9">
        <v>2595</v>
      </c>
      <c r="H188" s="374">
        <v>22</v>
      </c>
      <c r="I188" s="373">
        <f t="shared" si="21"/>
        <v>116177</v>
      </c>
      <c r="J188" s="34">
        <f t="shared" si="18"/>
        <v>4623</v>
      </c>
      <c r="K188" s="34">
        <f t="shared" si="20"/>
        <v>4623</v>
      </c>
      <c r="L188" s="8"/>
    </row>
    <row r="189" spans="1:12" x14ac:dyDescent="0.2">
      <c r="A189" s="65" t="s">
        <v>20</v>
      </c>
      <c r="B189" s="65"/>
      <c r="C189" s="370">
        <v>873.1</v>
      </c>
      <c r="D189" s="370">
        <v>15.26</v>
      </c>
      <c r="F189" s="374">
        <v>23</v>
      </c>
      <c r="G189" s="9">
        <v>2700</v>
      </c>
      <c r="H189" s="374">
        <v>23</v>
      </c>
      <c r="I189" s="373">
        <f t="shared" si="21"/>
        <v>120800</v>
      </c>
      <c r="J189" s="34">
        <f t="shared" si="18"/>
        <v>4623</v>
      </c>
      <c r="K189" s="34">
        <f t="shared" si="20"/>
        <v>4623</v>
      </c>
      <c r="L189" s="8"/>
    </row>
    <row r="190" spans="1:12" x14ac:dyDescent="0.2">
      <c r="A190" s="65"/>
      <c r="B190" s="4"/>
      <c r="C190" s="18"/>
      <c r="D190" s="18"/>
      <c r="F190" s="374">
        <v>24</v>
      </c>
      <c r="G190" s="9">
        <v>2805</v>
      </c>
      <c r="H190" s="374">
        <v>24</v>
      </c>
      <c r="I190" s="373">
        <f t="shared" si="21"/>
        <v>125423</v>
      </c>
      <c r="J190" s="34">
        <f t="shared" si="18"/>
        <v>4623</v>
      </c>
      <c r="K190" s="34">
        <f t="shared" si="20"/>
        <v>4623</v>
      </c>
      <c r="L190" s="8"/>
    </row>
    <row r="191" spans="1:12" x14ac:dyDescent="0.2">
      <c r="A191" s="65" t="s">
        <v>27</v>
      </c>
      <c r="B191" s="65"/>
      <c r="C191" s="17"/>
      <c r="D191" s="17"/>
      <c r="F191" s="374">
        <v>25</v>
      </c>
      <c r="G191" s="9">
        <v>2910</v>
      </c>
      <c r="H191" s="374">
        <v>25</v>
      </c>
      <c r="I191" s="373">
        <f t="shared" si="21"/>
        <v>130046</v>
      </c>
      <c r="J191" s="34">
        <f t="shared" si="18"/>
        <v>4623</v>
      </c>
      <c r="K191" s="34">
        <f t="shared" si="20"/>
        <v>4623</v>
      </c>
      <c r="L191" s="8"/>
    </row>
    <row r="192" spans="1:12" x14ac:dyDescent="0.2">
      <c r="A192" s="65" t="s">
        <v>21</v>
      </c>
      <c r="B192" s="65"/>
      <c r="C192" s="371">
        <v>3419.89</v>
      </c>
      <c r="D192" s="371">
        <v>19.989999999999998</v>
      </c>
      <c r="F192" s="374">
        <v>26</v>
      </c>
      <c r="G192" s="9">
        <v>3015</v>
      </c>
      <c r="H192" s="374">
        <v>26</v>
      </c>
      <c r="I192" s="373">
        <f t="shared" si="21"/>
        <v>134669</v>
      </c>
      <c r="J192" s="34">
        <f t="shared" si="18"/>
        <v>4623</v>
      </c>
      <c r="K192" s="34">
        <f t="shared" si="20"/>
        <v>4623</v>
      </c>
      <c r="L192" s="8"/>
    </row>
    <row r="193" spans="1:12" x14ac:dyDescent="0.2">
      <c r="A193" s="65" t="s">
        <v>22</v>
      </c>
      <c r="B193" s="65"/>
      <c r="C193" s="371">
        <v>507.01</v>
      </c>
      <c r="D193" s="371">
        <v>3.52</v>
      </c>
      <c r="F193" s="374">
        <v>27</v>
      </c>
      <c r="G193" s="9">
        <v>3120</v>
      </c>
      <c r="H193" s="374">
        <v>27</v>
      </c>
      <c r="I193" s="373">
        <f t="shared" si="21"/>
        <v>139292</v>
      </c>
      <c r="J193" s="34">
        <f t="shared" si="18"/>
        <v>4623</v>
      </c>
      <c r="K193" s="34">
        <f t="shared" si="20"/>
        <v>4623</v>
      </c>
      <c r="L193" s="8"/>
    </row>
    <row r="194" spans="1:12" x14ac:dyDescent="0.2">
      <c r="A194" s="65" t="s">
        <v>23</v>
      </c>
      <c r="B194" s="65"/>
      <c r="C194" s="371">
        <v>1888.39</v>
      </c>
      <c r="D194" s="371">
        <v>20.170000000000002</v>
      </c>
      <c r="F194" s="374">
        <v>28</v>
      </c>
      <c r="G194" s="9">
        <v>3225</v>
      </c>
      <c r="H194" s="374">
        <v>28</v>
      </c>
      <c r="I194" s="373">
        <f t="shared" si="21"/>
        <v>143915</v>
      </c>
      <c r="J194" s="34">
        <f t="shared" si="18"/>
        <v>4623</v>
      </c>
      <c r="K194" s="34">
        <f t="shared" si="20"/>
        <v>4623</v>
      </c>
      <c r="L194" s="8"/>
    </row>
    <row r="195" spans="1:12" x14ac:dyDescent="0.2">
      <c r="A195" s="4"/>
      <c r="B195" s="4"/>
      <c r="C195" s="18"/>
      <c r="D195" s="18"/>
      <c r="F195" s="374">
        <v>29</v>
      </c>
      <c r="G195" s="9">
        <v>3330</v>
      </c>
      <c r="H195" s="374">
        <v>29</v>
      </c>
      <c r="I195" s="373">
        <f t="shared" si="21"/>
        <v>148538</v>
      </c>
      <c r="J195" s="34">
        <f t="shared" si="18"/>
        <v>4623</v>
      </c>
      <c r="K195" s="34">
        <f t="shared" si="20"/>
        <v>4623</v>
      </c>
      <c r="L195" s="8"/>
    </row>
    <row r="196" spans="1:12" x14ac:dyDescent="0.2">
      <c r="A196" s="65" t="s">
        <v>134</v>
      </c>
      <c r="B196" s="65"/>
      <c r="C196" s="19">
        <f>SUM(C178:C194)</f>
        <v>13055.800000000001</v>
      </c>
      <c r="D196" s="19">
        <f>SUM(D178:D194)</f>
        <v>296.57</v>
      </c>
      <c r="F196" s="374">
        <v>30</v>
      </c>
      <c r="G196" s="9">
        <v>3435</v>
      </c>
      <c r="H196" s="374">
        <v>30</v>
      </c>
      <c r="I196" s="373">
        <f t="shared" si="21"/>
        <v>153161</v>
      </c>
      <c r="J196" s="34">
        <f t="shared" si="18"/>
        <v>4623</v>
      </c>
      <c r="K196" s="34">
        <f t="shared" si="20"/>
        <v>4623</v>
      </c>
      <c r="L196" s="8"/>
    </row>
    <row r="197" spans="1:12" x14ac:dyDescent="0.2">
      <c r="A197" s="4"/>
      <c r="B197" s="4"/>
      <c r="C197" s="18"/>
      <c r="D197" s="18"/>
      <c r="F197" s="374">
        <v>31</v>
      </c>
      <c r="G197" s="9">
        <v>3540</v>
      </c>
      <c r="H197" s="374">
        <v>31</v>
      </c>
      <c r="I197" s="373">
        <f t="shared" si="21"/>
        <v>157784</v>
      </c>
      <c r="J197" s="34">
        <f t="shared" si="18"/>
        <v>4623</v>
      </c>
      <c r="K197" s="34">
        <f t="shared" si="20"/>
        <v>4623</v>
      </c>
      <c r="L197" s="8"/>
    </row>
    <row r="198" spans="1:12" x14ac:dyDescent="0.2">
      <c r="A198" s="65" t="s">
        <v>135</v>
      </c>
      <c r="B198" s="65"/>
      <c r="C198" s="370">
        <v>108.17</v>
      </c>
      <c r="D198" s="370">
        <v>19.37</v>
      </c>
      <c r="F198" s="374">
        <v>32</v>
      </c>
      <c r="G198" s="9">
        <v>3645</v>
      </c>
      <c r="H198" s="374">
        <v>32</v>
      </c>
      <c r="I198" s="373">
        <f t="shared" si="21"/>
        <v>162407</v>
      </c>
      <c r="J198" s="34">
        <f t="shared" si="18"/>
        <v>4623</v>
      </c>
      <c r="K198" s="34">
        <f t="shared" si="20"/>
        <v>4623</v>
      </c>
      <c r="L198" s="8"/>
    </row>
    <row r="199" spans="1:12" x14ac:dyDescent="0.2">
      <c r="A199" s="65" t="s">
        <v>136</v>
      </c>
      <c r="B199" s="65"/>
      <c r="C199" s="370">
        <v>0</v>
      </c>
      <c r="D199" s="370">
        <v>217.67</v>
      </c>
      <c r="F199" s="374">
        <v>33</v>
      </c>
      <c r="G199" s="9">
        <v>3750</v>
      </c>
      <c r="H199" s="374">
        <v>33</v>
      </c>
      <c r="I199" s="373">
        <f t="shared" si="21"/>
        <v>167030</v>
      </c>
      <c r="J199" s="34">
        <f t="shared" si="18"/>
        <v>4623</v>
      </c>
      <c r="K199" s="34">
        <f t="shared" si="20"/>
        <v>4623</v>
      </c>
      <c r="L199" s="8"/>
    </row>
    <row r="200" spans="1:12" x14ac:dyDescent="0.2">
      <c r="F200" s="374">
        <v>34</v>
      </c>
      <c r="G200" s="9">
        <v>3855</v>
      </c>
      <c r="H200" s="374">
        <v>34</v>
      </c>
      <c r="I200" s="373">
        <f t="shared" si="21"/>
        <v>171653</v>
      </c>
      <c r="J200" s="34">
        <f t="shared" si="18"/>
        <v>4623</v>
      </c>
      <c r="K200" s="34">
        <f t="shared" si="20"/>
        <v>4623</v>
      </c>
      <c r="L200" s="8"/>
    </row>
    <row r="201" spans="1:12" x14ac:dyDescent="0.2">
      <c r="F201" s="374">
        <v>35</v>
      </c>
      <c r="G201" s="9">
        <v>3960</v>
      </c>
      <c r="H201" s="374">
        <v>35</v>
      </c>
      <c r="I201" s="373">
        <f t="shared" si="21"/>
        <v>176276</v>
      </c>
      <c r="J201" s="34">
        <f t="shared" si="18"/>
        <v>4623</v>
      </c>
      <c r="K201" s="34">
        <f t="shared" si="20"/>
        <v>4623</v>
      </c>
      <c r="L201" s="8"/>
    </row>
    <row r="202" spans="1:12" x14ac:dyDescent="0.2">
      <c r="F202" s="9">
        <v>36</v>
      </c>
      <c r="G202" s="9">
        <v>4065</v>
      </c>
      <c r="H202" s="9">
        <v>36</v>
      </c>
      <c r="I202" s="373">
        <f t="shared" si="21"/>
        <v>180899</v>
      </c>
      <c r="J202" s="34">
        <f t="shared" si="18"/>
        <v>4623</v>
      </c>
      <c r="K202" s="34">
        <f t="shared" si="20"/>
        <v>4623</v>
      </c>
      <c r="L202" s="8"/>
    </row>
    <row r="203" spans="1:12" x14ac:dyDescent="0.2">
      <c r="F203" s="9">
        <v>37</v>
      </c>
      <c r="G203" s="9">
        <v>4170</v>
      </c>
      <c r="H203" s="9">
        <v>37</v>
      </c>
      <c r="I203" s="373">
        <f>+I202+K203</f>
        <v>185522</v>
      </c>
      <c r="J203" s="34">
        <f t="shared" si="18"/>
        <v>4623</v>
      </c>
      <c r="K203" s="34">
        <f t="shared" si="20"/>
        <v>4623</v>
      </c>
      <c r="L203" s="8"/>
    </row>
    <row r="204" spans="1:12" x14ac:dyDescent="0.2">
      <c r="C204" s="386"/>
      <c r="F204" s="9">
        <v>38</v>
      </c>
      <c r="G204" s="9">
        <v>4275</v>
      </c>
      <c r="H204" s="9">
        <v>38</v>
      </c>
      <c r="I204" s="373">
        <f t="shared" si="21"/>
        <v>190145</v>
      </c>
      <c r="J204" s="34">
        <f t="shared" si="18"/>
        <v>4623</v>
      </c>
      <c r="K204" s="34">
        <f t="shared" si="20"/>
        <v>4623</v>
      </c>
      <c r="L204" s="8"/>
    </row>
    <row r="205" spans="1:12" x14ac:dyDescent="0.2">
      <c r="F205" s="9">
        <v>39</v>
      </c>
      <c r="G205" s="9">
        <v>4380</v>
      </c>
      <c r="H205" s="9">
        <v>39</v>
      </c>
      <c r="I205" s="373">
        <f t="shared" si="21"/>
        <v>194768</v>
      </c>
      <c r="J205" s="34">
        <f t="shared" si="18"/>
        <v>4623</v>
      </c>
      <c r="K205" s="34">
        <f t="shared" si="20"/>
        <v>4623</v>
      </c>
      <c r="L205" s="8"/>
    </row>
    <row r="206" spans="1:12" x14ac:dyDescent="0.2">
      <c r="F206" s="9">
        <v>40</v>
      </c>
      <c r="G206" s="9">
        <v>4485</v>
      </c>
      <c r="H206" s="9">
        <v>40</v>
      </c>
      <c r="I206" s="373">
        <f t="shared" si="21"/>
        <v>199391</v>
      </c>
      <c r="J206" s="34">
        <f t="shared" si="18"/>
        <v>4623</v>
      </c>
      <c r="K206" s="34">
        <f t="shared" si="20"/>
        <v>4623</v>
      </c>
      <c r="L206" s="8"/>
    </row>
    <row r="207" spans="1:12" x14ac:dyDescent="0.2">
      <c r="F207" s="9">
        <v>41</v>
      </c>
      <c r="G207" s="9">
        <v>4590</v>
      </c>
      <c r="H207" s="9">
        <v>41</v>
      </c>
      <c r="I207" s="373">
        <f t="shared" si="21"/>
        <v>204014</v>
      </c>
      <c r="J207" s="34">
        <f t="shared" si="18"/>
        <v>4623</v>
      </c>
      <c r="K207" s="34">
        <f t="shared" si="20"/>
        <v>4623</v>
      </c>
      <c r="L207" s="8"/>
    </row>
    <row r="208" spans="1:12" x14ac:dyDescent="0.2">
      <c r="F208" s="9">
        <v>42</v>
      </c>
      <c r="G208" s="9">
        <v>4695</v>
      </c>
      <c r="H208" s="9">
        <v>42</v>
      </c>
      <c r="I208" s="373">
        <f t="shared" si="21"/>
        <v>208637</v>
      </c>
      <c r="J208" s="34">
        <f t="shared" si="18"/>
        <v>4623</v>
      </c>
      <c r="K208" s="34">
        <f t="shared" si="20"/>
        <v>4623</v>
      </c>
      <c r="L208" s="8"/>
    </row>
    <row r="209" spans="1:15" x14ac:dyDescent="0.2">
      <c r="F209" s="9">
        <v>43</v>
      </c>
      <c r="G209" s="9">
        <v>4800</v>
      </c>
      <c r="H209" s="9">
        <v>43</v>
      </c>
      <c r="I209" s="373">
        <f t="shared" si="21"/>
        <v>213260</v>
      </c>
      <c r="J209" s="34">
        <f t="shared" si="18"/>
        <v>4623</v>
      </c>
      <c r="K209" s="34">
        <f t="shared" si="20"/>
        <v>4623</v>
      </c>
      <c r="L209" s="8"/>
    </row>
    <row r="210" spans="1:15" x14ac:dyDescent="0.2">
      <c r="F210" s="9">
        <v>44</v>
      </c>
      <c r="G210" s="9">
        <v>4905</v>
      </c>
      <c r="H210" s="9">
        <v>44</v>
      </c>
      <c r="I210" s="373">
        <f t="shared" si="21"/>
        <v>217883</v>
      </c>
      <c r="J210" s="34">
        <f t="shared" si="18"/>
        <v>4623</v>
      </c>
      <c r="K210" s="34">
        <f t="shared" si="20"/>
        <v>4623</v>
      </c>
      <c r="L210" s="8"/>
    </row>
    <row r="211" spans="1:15" x14ac:dyDescent="0.2">
      <c r="F211" s="9">
        <v>45</v>
      </c>
      <c r="G211" s="9">
        <v>5010</v>
      </c>
      <c r="H211" s="9">
        <v>45</v>
      </c>
      <c r="I211" s="373">
        <f t="shared" si="21"/>
        <v>222506</v>
      </c>
      <c r="J211" s="34">
        <f t="shared" si="18"/>
        <v>4623</v>
      </c>
      <c r="K211" s="34">
        <f t="shared" si="20"/>
        <v>4623</v>
      </c>
      <c r="L211" s="8"/>
    </row>
    <row r="212" spans="1:15" x14ac:dyDescent="0.2">
      <c r="F212" s="9">
        <v>46</v>
      </c>
      <c r="G212" s="9">
        <v>5115</v>
      </c>
      <c r="H212" s="9">
        <v>46</v>
      </c>
      <c r="I212" s="373">
        <f>+I211+K212</f>
        <v>227129</v>
      </c>
      <c r="J212" s="34">
        <f>+I212-I211</f>
        <v>4623</v>
      </c>
      <c r="K212" s="34">
        <f>K211</f>
        <v>4623</v>
      </c>
      <c r="L212" s="8"/>
    </row>
    <row r="213" spans="1:15" x14ac:dyDescent="0.2">
      <c r="F213" s="9">
        <v>47</v>
      </c>
      <c r="G213" s="9">
        <v>5220</v>
      </c>
      <c r="H213" s="9">
        <v>47</v>
      </c>
      <c r="I213" s="373">
        <f>+I212+K213</f>
        <v>231752</v>
      </c>
      <c r="J213" s="34">
        <f>+I213-I212</f>
        <v>4623</v>
      </c>
      <c r="K213" s="34">
        <f>K212</f>
        <v>4623</v>
      </c>
      <c r="L213" s="8"/>
    </row>
    <row r="214" spans="1:15" x14ac:dyDescent="0.2">
      <c r="F214" s="9">
        <v>48</v>
      </c>
      <c r="G214" s="9">
        <v>5325</v>
      </c>
      <c r="H214" s="9">
        <v>48</v>
      </c>
      <c r="I214" s="373">
        <f>+I213+K214</f>
        <v>236375</v>
      </c>
      <c r="J214" s="34">
        <f>+I214-I213</f>
        <v>4623</v>
      </c>
      <c r="K214" s="34">
        <f>K213</f>
        <v>4623</v>
      </c>
      <c r="L214" s="8"/>
    </row>
    <row r="215" spans="1:15" x14ac:dyDescent="0.2">
      <c r="F215" s="9">
        <v>49</v>
      </c>
      <c r="G215" s="9">
        <v>5430</v>
      </c>
      <c r="H215" s="9">
        <v>49</v>
      </c>
      <c r="I215" s="373">
        <f>+I214+K215</f>
        <v>240998</v>
      </c>
      <c r="J215" s="34">
        <f>+I215-I214</f>
        <v>4623</v>
      </c>
      <c r="K215" s="34">
        <f>K214</f>
        <v>4623</v>
      </c>
      <c r="L215" s="8"/>
    </row>
    <row r="216" spans="1:15" x14ac:dyDescent="0.2">
      <c r="F216" s="9">
        <v>50</v>
      </c>
      <c r="G216" s="9">
        <v>5535</v>
      </c>
      <c r="H216" s="9">
        <v>50</v>
      </c>
      <c r="I216" s="373">
        <f>+I215+K216</f>
        <v>245621</v>
      </c>
      <c r="J216" s="34">
        <f>+I216-I215</f>
        <v>4623</v>
      </c>
      <c r="K216" s="34">
        <f>K215</f>
        <v>4623</v>
      </c>
      <c r="L216" s="8"/>
    </row>
    <row r="218" spans="1:15" x14ac:dyDescent="0.2">
      <c r="A218" s="2" t="s">
        <v>231</v>
      </c>
      <c r="C218" s="385">
        <v>1.0199</v>
      </c>
    </row>
    <row r="219" spans="1:15" x14ac:dyDescent="0.2">
      <c r="A219" s="4" t="s">
        <v>7</v>
      </c>
      <c r="B219" s="1"/>
      <c r="C219" s="834">
        <v>2011</v>
      </c>
      <c r="D219" s="836"/>
      <c r="F219" s="1" t="s">
        <v>76</v>
      </c>
      <c r="G219" s="1" t="s">
        <v>59</v>
      </c>
      <c r="H219" s="1" t="s">
        <v>76</v>
      </c>
      <c r="I219" s="1" t="s">
        <v>36</v>
      </c>
      <c r="J219" s="1" t="s">
        <v>77</v>
      </c>
      <c r="K219" s="22" t="s">
        <v>78</v>
      </c>
      <c r="L219" s="1" t="s">
        <v>137</v>
      </c>
    </row>
    <row r="220" spans="1:15" x14ac:dyDescent="0.2">
      <c r="A220" s="1" t="s">
        <v>8</v>
      </c>
      <c r="B220" s="1"/>
      <c r="C220" s="16"/>
      <c r="F220" s="1" t="s">
        <v>58</v>
      </c>
      <c r="G220" s="1" t="s">
        <v>60</v>
      </c>
      <c r="H220" s="1"/>
      <c r="I220" s="1"/>
      <c r="J220" s="1"/>
      <c r="K220" s="1"/>
      <c r="L220" s="22" t="s">
        <v>79</v>
      </c>
      <c r="N220" s="20" t="s">
        <v>75</v>
      </c>
      <c r="O220" s="1"/>
    </row>
    <row r="221" spans="1:15" x14ac:dyDescent="0.2">
      <c r="A221" s="1" t="s">
        <v>9</v>
      </c>
      <c r="B221" s="1"/>
      <c r="C221" s="370">
        <v>1328.2</v>
      </c>
      <c r="D221" s="370">
        <v>13.99</v>
      </c>
      <c r="F221" s="9">
        <v>0</v>
      </c>
      <c r="G221" s="9">
        <v>0</v>
      </c>
      <c r="H221" s="9">
        <v>0</v>
      </c>
      <c r="I221" s="373">
        <v>0</v>
      </c>
      <c r="J221" s="8"/>
      <c r="K221" s="8"/>
      <c r="L221" s="8"/>
      <c r="N221" s="21" t="s">
        <v>33</v>
      </c>
      <c r="O221" s="372">
        <v>0.05</v>
      </c>
    </row>
    <row r="222" spans="1:15" x14ac:dyDescent="0.2">
      <c r="A222" s="1" t="s">
        <v>10</v>
      </c>
      <c r="B222" s="1"/>
      <c r="C222" s="370">
        <v>44.75</v>
      </c>
      <c r="D222" s="370">
        <v>0.44</v>
      </c>
      <c r="F222" s="374">
        <v>2</v>
      </c>
      <c r="G222" s="9">
        <v>375</v>
      </c>
      <c r="H222" s="374">
        <v>2</v>
      </c>
      <c r="I222" s="376">
        <v>18073</v>
      </c>
      <c r="J222" s="8"/>
      <c r="K222" s="8"/>
      <c r="L222" s="8"/>
      <c r="N222" s="1" t="s">
        <v>34</v>
      </c>
      <c r="O222" s="372">
        <v>3.4299999999999997E-2</v>
      </c>
    </row>
    <row r="223" spans="1:15" x14ac:dyDescent="0.2">
      <c r="A223" s="1" t="s">
        <v>11</v>
      </c>
      <c r="B223" s="1"/>
      <c r="C223" s="370">
        <v>0</v>
      </c>
      <c r="D223" s="370">
        <v>18.63</v>
      </c>
      <c r="F223" s="374">
        <v>3</v>
      </c>
      <c r="G223" s="9">
        <v>495</v>
      </c>
      <c r="H223" s="374">
        <v>3</v>
      </c>
      <c r="I223" s="376">
        <v>23253</v>
      </c>
      <c r="J223" s="34">
        <f t="shared" ref="J223:J265" si="22">+I223-I222</f>
        <v>5180</v>
      </c>
      <c r="K223" s="8"/>
      <c r="L223" s="8"/>
      <c r="N223" s="1" t="s">
        <v>35</v>
      </c>
      <c r="O223" s="372">
        <v>1.7899999999999999E-2</v>
      </c>
    </row>
    <row r="224" spans="1:15" x14ac:dyDescent="0.2">
      <c r="A224" s="1" t="s">
        <v>12</v>
      </c>
      <c r="B224" s="4"/>
      <c r="C224" s="64"/>
      <c r="D224" s="64"/>
      <c r="F224" s="374">
        <v>4</v>
      </c>
      <c r="G224" s="9">
        <v>650</v>
      </c>
      <c r="H224" s="374">
        <v>4</v>
      </c>
      <c r="I224" s="376">
        <v>29945</v>
      </c>
      <c r="J224" s="34">
        <f t="shared" si="22"/>
        <v>6692</v>
      </c>
      <c r="K224" s="8"/>
      <c r="L224" s="8"/>
      <c r="N224" s="1" t="s">
        <v>61</v>
      </c>
      <c r="O224" s="372">
        <v>1.5642</v>
      </c>
    </row>
    <row r="225" spans="1:15" x14ac:dyDescent="0.2">
      <c r="A225" s="1" t="s">
        <v>13</v>
      </c>
      <c r="B225" s="1"/>
      <c r="C225" s="370">
        <v>85.93</v>
      </c>
      <c r="D225" s="370">
        <v>1.5</v>
      </c>
      <c r="F225" s="374">
        <v>5</v>
      </c>
      <c r="G225" s="9">
        <v>785</v>
      </c>
      <c r="H225" s="374">
        <v>5</v>
      </c>
      <c r="I225" s="376">
        <v>35773</v>
      </c>
      <c r="J225" s="34">
        <f t="shared" si="22"/>
        <v>5828</v>
      </c>
      <c r="K225" s="8"/>
      <c r="L225" s="8"/>
      <c r="N225" s="1" t="s">
        <v>62</v>
      </c>
      <c r="O225" s="372">
        <v>1.15E-2</v>
      </c>
    </row>
    <row r="226" spans="1:15" x14ac:dyDescent="0.2">
      <c r="A226" s="1" t="s">
        <v>14</v>
      </c>
      <c r="B226" s="1"/>
      <c r="C226" s="370">
        <v>30.14</v>
      </c>
      <c r="D226" s="370">
        <v>6.25</v>
      </c>
      <c r="F226" s="374">
        <v>6</v>
      </c>
      <c r="G226" s="9">
        <v>875</v>
      </c>
      <c r="H226" s="374">
        <v>6</v>
      </c>
      <c r="I226" s="376">
        <v>39658</v>
      </c>
      <c r="J226" s="34">
        <f t="shared" si="22"/>
        <v>3885</v>
      </c>
      <c r="K226" s="8"/>
      <c r="L226" s="8"/>
    </row>
    <row r="227" spans="1:15" x14ac:dyDescent="0.2">
      <c r="A227" s="1" t="s">
        <v>24</v>
      </c>
      <c r="B227" s="1"/>
      <c r="C227" s="370">
        <v>39.33</v>
      </c>
      <c r="D227" s="370">
        <v>0.43</v>
      </c>
      <c r="F227" s="374">
        <v>7</v>
      </c>
      <c r="G227" s="9">
        <v>980</v>
      </c>
      <c r="H227" s="374">
        <v>7</v>
      </c>
      <c r="I227" s="373">
        <f t="shared" ref="I227:I233" si="23">+I226+K227</f>
        <v>44191</v>
      </c>
      <c r="J227" s="34">
        <f t="shared" si="22"/>
        <v>4533</v>
      </c>
      <c r="K227" s="370">
        <v>4533</v>
      </c>
      <c r="L227" s="8"/>
    </row>
    <row r="228" spans="1:15" x14ac:dyDescent="0.2">
      <c r="A228" s="1" t="s">
        <v>132</v>
      </c>
      <c r="B228" s="1"/>
      <c r="C228" s="370">
        <v>355.95</v>
      </c>
      <c r="D228" s="370">
        <v>1.93</v>
      </c>
      <c r="F228" s="374">
        <v>8</v>
      </c>
      <c r="G228" s="9">
        <v>1085</v>
      </c>
      <c r="H228" s="374">
        <v>8</v>
      </c>
      <c r="I228" s="373">
        <f t="shared" si="23"/>
        <v>48724</v>
      </c>
      <c r="J228" s="34">
        <f t="shared" si="22"/>
        <v>4533</v>
      </c>
      <c r="K228" s="34">
        <f t="shared" ref="K228:K265" si="24">K227</f>
        <v>4533</v>
      </c>
      <c r="L228" s="8"/>
    </row>
    <row r="229" spans="1:15" x14ac:dyDescent="0.2">
      <c r="A229" s="1"/>
      <c r="B229" s="1"/>
      <c r="C229" s="17"/>
      <c r="D229" s="17"/>
      <c r="F229" s="374">
        <v>9</v>
      </c>
      <c r="G229" s="9">
        <v>1190</v>
      </c>
      <c r="H229" s="374">
        <v>9</v>
      </c>
      <c r="I229" s="373">
        <f t="shared" si="23"/>
        <v>53257</v>
      </c>
      <c r="J229" s="34">
        <f t="shared" si="22"/>
        <v>4533</v>
      </c>
      <c r="K229" s="34">
        <f t="shared" si="24"/>
        <v>4533</v>
      </c>
      <c r="L229" s="8"/>
    </row>
    <row r="230" spans="1:15" x14ac:dyDescent="0.2">
      <c r="A230" s="4" t="s">
        <v>15</v>
      </c>
      <c r="B230" s="1"/>
      <c r="C230" s="18"/>
      <c r="D230" s="18"/>
      <c r="F230" s="374">
        <v>10</v>
      </c>
      <c r="G230" s="9">
        <v>1295</v>
      </c>
      <c r="H230" s="374">
        <v>10</v>
      </c>
      <c r="I230" s="373">
        <f t="shared" si="23"/>
        <v>57790</v>
      </c>
      <c r="J230" s="34">
        <f t="shared" si="22"/>
        <v>4533</v>
      </c>
      <c r="K230" s="34">
        <f t="shared" si="24"/>
        <v>4533</v>
      </c>
      <c r="L230" s="8"/>
    </row>
    <row r="231" spans="1:15" x14ac:dyDescent="0.2">
      <c r="A231" s="1" t="s">
        <v>26</v>
      </c>
      <c r="B231" s="1"/>
      <c r="C231" s="18"/>
      <c r="D231" s="18"/>
      <c r="F231" s="374">
        <v>11</v>
      </c>
      <c r="G231" s="9">
        <v>1400</v>
      </c>
      <c r="H231" s="374">
        <v>11</v>
      </c>
      <c r="I231" s="373">
        <f t="shared" si="23"/>
        <v>62323</v>
      </c>
      <c r="J231" s="34">
        <f t="shared" si="22"/>
        <v>4533</v>
      </c>
      <c r="K231" s="34">
        <f t="shared" si="24"/>
        <v>4533</v>
      </c>
      <c r="L231" s="8"/>
    </row>
    <row r="232" spans="1:15" x14ac:dyDescent="0.2">
      <c r="A232" s="1" t="s">
        <v>16</v>
      </c>
      <c r="B232" s="1"/>
      <c r="C232" s="370">
        <v>9.39</v>
      </c>
      <c r="D232" s="370">
        <v>1.76</v>
      </c>
      <c r="F232" s="374">
        <v>12</v>
      </c>
      <c r="G232" s="9">
        <v>1505</v>
      </c>
      <c r="H232" s="374">
        <v>12</v>
      </c>
      <c r="I232" s="373">
        <f t="shared" si="23"/>
        <v>66856</v>
      </c>
      <c r="J232" s="34">
        <f t="shared" si="22"/>
        <v>4533</v>
      </c>
      <c r="K232" s="34">
        <f t="shared" si="24"/>
        <v>4533</v>
      </c>
      <c r="L232" s="8"/>
    </row>
    <row r="233" spans="1:15" x14ac:dyDescent="0.2">
      <c r="A233" s="1" t="s">
        <v>25</v>
      </c>
      <c r="B233" s="1"/>
      <c r="C233" s="370">
        <v>9.39</v>
      </c>
      <c r="D233" s="370">
        <v>0.99</v>
      </c>
      <c r="F233" s="374">
        <v>13</v>
      </c>
      <c r="G233" s="9">
        <v>1610</v>
      </c>
      <c r="H233" s="374">
        <v>13</v>
      </c>
      <c r="I233" s="373">
        <f t="shared" si="23"/>
        <v>71389</v>
      </c>
      <c r="J233" s="34">
        <f t="shared" si="22"/>
        <v>4533</v>
      </c>
      <c r="K233" s="34">
        <f t="shared" si="24"/>
        <v>4533</v>
      </c>
      <c r="L233" s="8"/>
    </row>
    <row r="234" spans="1:15" x14ac:dyDescent="0.2">
      <c r="A234" s="1" t="s">
        <v>17</v>
      </c>
      <c r="B234" s="1"/>
      <c r="C234" s="370">
        <v>26.19</v>
      </c>
      <c r="D234" s="370">
        <v>0.14000000000000001</v>
      </c>
      <c r="F234" s="374">
        <v>14</v>
      </c>
      <c r="G234" s="9">
        <v>1755</v>
      </c>
      <c r="H234" s="374">
        <v>14</v>
      </c>
      <c r="I234" s="373">
        <f>+I233+K234+L234</f>
        <v>77649</v>
      </c>
      <c r="J234" s="34">
        <f>+I234-I233</f>
        <v>6260</v>
      </c>
      <c r="K234" s="34">
        <f t="shared" si="24"/>
        <v>4533</v>
      </c>
      <c r="L234" s="370">
        <v>1727</v>
      </c>
    </row>
    <row r="235" spans="1:15" x14ac:dyDescent="0.2">
      <c r="A235" s="1" t="s">
        <v>18</v>
      </c>
      <c r="B235" s="1"/>
      <c r="C235" s="370">
        <v>96.64</v>
      </c>
      <c r="D235" s="370">
        <v>4.04</v>
      </c>
      <c r="F235" s="374">
        <v>15</v>
      </c>
      <c r="G235" s="9">
        <v>1860</v>
      </c>
      <c r="H235" s="374">
        <v>15</v>
      </c>
      <c r="I235" s="373">
        <f t="shared" ref="I235:I265" si="25">+I234+K235</f>
        <v>82182</v>
      </c>
      <c r="J235" s="34">
        <f t="shared" si="22"/>
        <v>4533</v>
      </c>
      <c r="K235" s="34">
        <f t="shared" si="24"/>
        <v>4533</v>
      </c>
      <c r="L235" s="8"/>
    </row>
    <row r="236" spans="1:15" x14ac:dyDescent="0.2">
      <c r="A236" s="1" t="s">
        <v>85</v>
      </c>
      <c r="B236" s="1"/>
      <c r="C236" s="370">
        <v>281.93</v>
      </c>
      <c r="D236" s="370">
        <v>10.18</v>
      </c>
      <c r="F236" s="374">
        <v>16</v>
      </c>
      <c r="G236" s="9">
        <v>1965</v>
      </c>
      <c r="H236" s="374">
        <v>16</v>
      </c>
      <c r="I236" s="373">
        <f t="shared" si="25"/>
        <v>86715</v>
      </c>
      <c r="J236" s="34">
        <f t="shared" si="22"/>
        <v>4533</v>
      </c>
      <c r="K236" s="34">
        <f t="shared" si="24"/>
        <v>4533</v>
      </c>
      <c r="L236" s="8"/>
    </row>
    <row r="237" spans="1:15" x14ac:dyDescent="0.2">
      <c r="A237" s="1" t="s">
        <v>86</v>
      </c>
      <c r="B237" s="1"/>
      <c r="C237" s="370">
        <v>0</v>
      </c>
      <c r="D237" s="370">
        <f>23.87-0.01</f>
        <v>23.86</v>
      </c>
      <c r="F237" s="374">
        <v>17</v>
      </c>
      <c r="G237" s="9">
        <v>2070</v>
      </c>
      <c r="H237" s="374">
        <v>17</v>
      </c>
      <c r="I237" s="373">
        <f t="shared" si="25"/>
        <v>91248</v>
      </c>
      <c r="J237" s="34">
        <f t="shared" si="22"/>
        <v>4533</v>
      </c>
      <c r="K237" s="34">
        <f t="shared" si="24"/>
        <v>4533</v>
      </c>
      <c r="L237" s="8"/>
    </row>
    <row r="238" spans="1:15" x14ac:dyDescent="0.2">
      <c r="A238" s="1" t="s">
        <v>133</v>
      </c>
      <c r="B238" s="1"/>
      <c r="C238" s="370">
        <f>486.58+0.01</f>
        <v>486.59</v>
      </c>
      <c r="D238" s="370">
        <v>2.56</v>
      </c>
      <c r="F238" s="374">
        <v>18</v>
      </c>
      <c r="G238" s="9">
        <v>2175</v>
      </c>
      <c r="H238" s="374">
        <v>18</v>
      </c>
      <c r="I238" s="373">
        <f t="shared" si="25"/>
        <v>95781</v>
      </c>
      <c r="J238" s="34">
        <f t="shared" si="22"/>
        <v>4533</v>
      </c>
      <c r="K238" s="34">
        <f t="shared" si="24"/>
        <v>4533</v>
      </c>
      <c r="L238" s="8"/>
    </row>
    <row r="239" spans="1:15" x14ac:dyDescent="0.2">
      <c r="A239" s="1" t="s">
        <v>19</v>
      </c>
      <c r="B239" s="1"/>
      <c r="C239" s="370">
        <v>112.87</v>
      </c>
      <c r="D239" s="370">
        <v>0.22</v>
      </c>
      <c r="F239" s="374">
        <v>19</v>
      </c>
      <c r="G239" s="9">
        <v>2280</v>
      </c>
      <c r="H239" s="374">
        <v>19</v>
      </c>
      <c r="I239" s="373">
        <f t="shared" si="25"/>
        <v>100314</v>
      </c>
      <c r="J239" s="34">
        <f t="shared" si="22"/>
        <v>4533</v>
      </c>
      <c r="K239" s="34">
        <f t="shared" si="24"/>
        <v>4533</v>
      </c>
      <c r="L239" s="8"/>
    </row>
    <row r="240" spans="1:15" x14ac:dyDescent="0.2">
      <c r="A240" s="1" t="s">
        <v>80</v>
      </c>
      <c r="B240" s="1"/>
      <c r="C240" s="370">
        <v>1707.75</v>
      </c>
      <c r="D240" s="370">
        <v>43.58</v>
      </c>
      <c r="F240" s="374">
        <v>20</v>
      </c>
      <c r="G240" s="9">
        <v>2385</v>
      </c>
      <c r="H240" s="374">
        <v>20</v>
      </c>
      <c r="I240" s="373">
        <f t="shared" si="25"/>
        <v>104847</v>
      </c>
      <c r="J240" s="34">
        <f t="shared" si="22"/>
        <v>4533</v>
      </c>
      <c r="K240" s="34">
        <f t="shared" si="24"/>
        <v>4533</v>
      </c>
      <c r="L240" s="8"/>
    </row>
    <row r="241" spans="1:12" x14ac:dyDescent="0.2">
      <c r="A241" s="1" t="s">
        <v>82</v>
      </c>
      <c r="B241" s="1"/>
      <c r="C241" s="370">
        <f>1778.59-0.01</f>
        <v>1778.58</v>
      </c>
      <c r="D241" s="370">
        <v>58.05</v>
      </c>
      <c r="F241" s="374">
        <v>21</v>
      </c>
      <c r="G241" s="9">
        <v>2490</v>
      </c>
      <c r="H241" s="374">
        <v>21</v>
      </c>
      <c r="I241" s="373">
        <f t="shared" si="25"/>
        <v>109380</v>
      </c>
      <c r="J241" s="34">
        <f t="shared" si="22"/>
        <v>4533</v>
      </c>
      <c r="K241" s="34">
        <f t="shared" si="24"/>
        <v>4533</v>
      </c>
      <c r="L241" s="8"/>
    </row>
    <row r="242" spans="1:12" x14ac:dyDescent="0.2">
      <c r="A242" s="1" t="s">
        <v>81</v>
      </c>
      <c r="B242" s="1"/>
      <c r="C242" s="370">
        <v>1733.84</v>
      </c>
      <c r="D242" s="370">
        <f>87.6+0.01</f>
        <v>87.61</v>
      </c>
      <c r="F242" s="374">
        <v>22</v>
      </c>
      <c r="G242" s="9">
        <v>2595</v>
      </c>
      <c r="H242" s="374">
        <v>22</v>
      </c>
      <c r="I242" s="373">
        <f t="shared" si="25"/>
        <v>113913</v>
      </c>
      <c r="J242" s="34">
        <f t="shared" si="22"/>
        <v>4533</v>
      </c>
      <c r="K242" s="34">
        <f t="shared" si="24"/>
        <v>4533</v>
      </c>
      <c r="L242" s="8"/>
    </row>
    <row r="243" spans="1:12" x14ac:dyDescent="0.2">
      <c r="A243" s="1" t="s">
        <v>20</v>
      </c>
      <c r="B243" s="1"/>
      <c r="C243" s="370">
        <v>856.1</v>
      </c>
      <c r="D243" s="370">
        <v>14.97</v>
      </c>
      <c r="F243" s="374">
        <v>23</v>
      </c>
      <c r="G243" s="9">
        <v>2700</v>
      </c>
      <c r="H243" s="374">
        <v>23</v>
      </c>
      <c r="I243" s="373">
        <f t="shared" si="25"/>
        <v>118446</v>
      </c>
      <c r="J243" s="34">
        <f t="shared" si="22"/>
        <v>4533</v>
      </c>
      <c r="K243" s="34">
        <f t="shared" si="24"/>
        <v>4533</v>
      </c>
      <c r="L243" s="8"/>
    </row>
    <row r="244" spans="1:12" x14ac:dyDescent="0.2">
      <c r="A244" s="1"/>
      <c r="B244" s="4"/>
      <c r="C244" s="18"/>
      <c r="D244" s="18"/>
      <c r="F244" s="374">
        <v>24</v>
      </c>
      <c r="G244" s="9">
        <v>2805</v>
      </c>
      <c r="H244" s="374">
        <v>24</v>
      </c>
      <c r="I244" s="373">
        <f t="shared" si="25"/>
        <v>122979</v>
      </c>
      <c r="J244" s="34">
        <f t="shared" si="22"/>
        <v>4533</v>
      </c>
      <c r="K244" s="34">
        <f t="shared" si="24"/>
        <v>4533</v>
      </c>
      <c r="L244" s="8"/>
    </row>
    <row r="245" spans="1:12" x14ac:dyDescent="0.2">
      <c r="A245" s="1" t="s">
        <v>27</v>
      </c>
      <c r="B245" s="1"/>
      <c r="C245" s="17"/>
      <c r="D245" s="17"/>
      <c r="F245" s="374">
        <v>25</v>
      </c>
      <c r="G245" s="9">
        <v>2910</v>
      </c>
      <c r="H245" s="374">
        <v>25</v>
      </c>
      <c r="I245" s="373">
        <f t="shared" si="25"/>
        <v>127512</v>
      </c>
      <c r="J245" s="34">
        <f t="shared" si="22"/>
        <v>4533</v>
      </c>
      <c r="K245" s="34">
        <f t="shared" si="24"/>
        <v>4533</v>
      </c>
      <c r="L245" s="8"/>
    </row>
    <row r="246" spans="1:12" x14ac:dyDescent="0.2">
      <c r="A246" s="1" t="s">
        <v>21</v>
      </c>
      <c r="B246" s="1"/>
      <c r="C246" s="370">
        <v>3353.16</v>
      </c>
      <c r="D246" s="370">
        <v>19.600000000000001</v>
      </c>
      <c r="F246" s="374">
        <v>26</v>
      </c>
      <c r="G246" s="9">
        <v>3015</v>
      </c>
      <c r="H246" s="374">
        <v>26</v>
      </c>
      <c r="I246" s="373">
        <f t="shared" si="25"/>
        <v>132045</v>
      </c>
      <c r="J246" s="34">
        <f t="shared" si="22"/>
        <v>4533</v>
      </c>
      <c r="K246" s="34">
        <f t="shared" si="24"/>
        <v>4533</v>
      </c>
      <c r="L246" s="8"/>
    </row>
    <row r="247" spans="1:12" x14ac:dyDescent="0.2">
      <c r="A247" s="1" t="s">
        <v>22</v>
      </c>
      <c r="B247" s="1"/>
      <c r="C247" s="370">
        <v>497.12</v>
      </c>
      <c r="D247" s="370">
        <v>3.45</v>
      </c>
      <c r="F247" s="374">
        <v>27</v>
      </c>
      <c r="G247" s="9">
        <v>3120</v>
      </c>
      <c r="H247" s="374">
        <v>27</v>
      </c>
      <c r="I247" s="373">
        <f t="shared" si="25"/>
        <v>136578</v>
      </c>
      <c r="J247" s="34">
        <f t="shared" si="22"/>
        <v>4533</v>
      </c>
      <c r="K247" s="34">
        <f t="shared" si="24"/>
        <v>4533</v>
      </c>
      <c r="L247" s="8"/>
    </row>
    <row r="248" spans="1:12" x14ac:dyDescent="0.2">
      <c r="A248" s="1" t="s">
        <v>23</v>
      </c>
      <c r="B248" s="1"/>
      <c r="C248" s="370">
        <v>1851.54</v>
      </c>
      <c r="D248" s="370">
        <v>19.79</v>
      </c>
      <c r="F248" s="374">
        <v>28</v>
      </c>
      <c r="G248" s="9">
        <v>3225</v>
      </c>
      <c r="H248" s="374">
        <v>28</v>
      </c>
      <c r="I248" s="373">
        <f t="shared" si="25"/>
        <v>141111</v>
      </c>
      <c r="J248" s="34">
        <f t="shared" si="22"/>
        <v>4533</v>
      </c>
      <c r="K248" s="34">
        <f t="shared" si="24"/>
        <v>4533</v>
      </c>
      <c r="L248" s="8"/>
    </row>
    <row r="249" spans="1:12" x14ac:dyDescent="0.2">
      <c r="A249" s="4"/>
      <c r="B249" s="4"/>
      <c r="C249" s="18"/>
      <c r="D249" s="18"/>
      <c r="F249" s="374">
        <v>29</v>
      </c>
      <c r="G249" s="9">
        <v>3330</v>
      </c>
      <c r="H249" s="374">
        <v>29</v>
      </c>
      <c r="I249" s="373">
        <f t="shared" si="25"/>
        <v>145644</v>
      </c>
      <c r="J249" s="34">
        <f t="shared" si="22"/>
        <v>4533</v>
      </c>
      <c r="K249" s="34">
        <f t="shared" si="24"/>
        <v>4533</v>
      </c>
      <c r="L249" s="8"/>
    </row>
    <row r="250" spans="1:12" x14ac:dyDescent="0.2">
      <c r="A250" s="1" t="s">
        <v>134</v>
      </c>
      <c r="B250" s="1"/>
      <c r="C250" s="19">
        <f>SUM(C232:C248)</f>
        <v>12801.09</v>
      </c>
      <c r="D250" s="19">
        <f>SUM(D232:D248)</f>
        <v>290.8</v>
      </c>
      <c r="F250" s="374">
        <v>30</v>
      </c>
      <c r="G250" s="9">
        <v>3435</v>
      </c>
      <c r="H250" s="374">
        <v>30</v>
      </c>
      <c r="I250" s="373">
        <f t="shared" si="25"/>
        <v>150177</v>
      </c>
      <c r="J250" s="34">
        <f t="shared" si="22"/>
        <v>4533</v>
      </c>
      <c r="K250" s="34">
        <f t="shared" si="24"/>
        <v>4533</v>
      </c>
      <c r="L250" s="8"/>
    </row>
    <row r="251" spans="1:12" x14ac:dyDescent="0.2">
      <c r="A251" s="4"/>
      <c r="B251" s="4"/>
      <c r="C251" s="18"/>
      <c r="D251" s="18"/>
      <c r="F251" s="374">
        <v>31</v>
      </c>
      <c r="G251" s="9">
        <v>3540</v>
      </c>
      <c r="H251" s="374">
        <v>31</v>
      </c>
      <c r="I251" s="373">
        <f t="shared" si="25"/>
        <v>154710</v>
      </c>
      <c r="J251" s="34">
        <f t="shared" si="22"/>
        <v>4533</v>
      </c>
      <c r="K251" s="34">
        <f t="shared" si="24"/>
        <v>4533</v>
      </c>
      <c r="L251" s="8"/>
    </row>
    <row r="252" spans="1:12" x14ac:dyDescent="0.2">
      <c r="A252" s="1" t="s">
        <v>135</v>
      </c>
      <c r="B252" s="1"/>
      <c r="C252" s="370">
        <v>106.06</v>
      </c>
      <c r="D252" s="370">
        <v>18.989999999999998</v>
      </c>
      <c r="F252" s="374">
        <v>32</v>
      </c>
      <c r="G252" s="9">
        <v>3645</v>
      </c>
      <c r="H252" s="374">
        <v>32</v>
      </c>
      <c r="I252" s="373">
        <f t="shared" si="25"/>
        <v>159243</v>
      </c>
      <c r="J252" s="34">
        <f t="shared" si="22"/>
        <v>4533</v>
      </c>
      <c r="K252" s="34">
        <f t="shared" si="24"/>
        <v>4533</v>
      </c>
      <c r="L252" s="8"/>
    </row>
    <row r="253" spans="1:12" x14ac:dyDescent="0.2">
      <c r="A253" s="1" t="s">
        <v>136</v>
      </c>
      <c r="B253" s="1"/>
      <c r="C253" s="370">
        <v>0</v>
      </c>
      <c r="D253" s="370">
        <v>213.42</v>
      </c>
      <c r="F253" s="374">
        <v>33</v>
      </c>
      <c r="G253" s="9">
        <v>3750</v>
      </c>
      <c r="H253" s="374">
        <v>33</v>
      </c>
      <c r="I253" s="373">
        <f t="shared" si="25"/>
        <v>163776</v>
      </c>
      <c r="J253" s="34">
        <f t="shared" si="22"/>
        <v>4533</v>
      </c>
      <c r="K253" s="34">
        <f t="shared" si="24"/>
        <v>4533</v>
      </c>
      <c r="L253" s="8"/>
    </row>
    <row r="254" spans="1:12" x14ac:dyDescent="0.2">
      <c r="F254" s="374">
        <v>34</v>
      </c>
      <c r="G254" s="9">
        <v>3855</v>
      </c>
      <c r="H254" s="374">
        <v>34</v>
      </c>
      <c r="I254" s="373">
        <f t="shared" si="25"/>
        <v>168309</v>
      </c>
      <c r="J254" s="34">
        <f t="shared" si="22"/>
        <v>4533</v>
      </c>
      <c r="K254" s="34">
        <f t="shared" si="24"/>
        <v>4533</v>
      </c>
      <c r="L254" s="8"/>
    </row>
    <row r="255" spans="1:12" x14ac:dyDescent="0.2">
      <c r="F255" s="374">
        <v>35</v>
      </c>
      <c r="G255" s="9">
        <v>3960</v>
      </c>
      <c r="H255" s="374">
        <v>35</v>
      </c>
      <c r="I255" s="373">
        <f t="shared" si="25"/>
        <v>172842</v>
      </c>
      <c r="J255" s="34">
        <f t="shared" si="22"/>
        <v>4533</v>
      </c>
      <c r="K255" s="34">
        <f t="shared" si="24"/>
        <v>4533</v>
      </c>
      <c r="L255" s="8"/>
    </row>
    <row r="256" spans="1:12" x14ac:dyDescent="0.2">
      <c r="F256" s="9">
        <v>36</v>
      </c>
      <c r="G256" s="9">
        <v>4065</v>
      </c>
      <c r="H256" s="9">
        <v>36</v>
      </c>
      <c r="I256" s="373">
        <f t="shared" si="25"/>
        <v>177375</v>
      </c>
      <c r="J256" s="34">
        <f t="shared" si="22"/>
        <v>4533</v>
      </c>
      <c r="K256" s="34">
        <f t="shared" si="24"/>
        <v>4533</v>
      </c>
      <c r="L256" s="8"/>
    </row>
    <row r="257" spans="1:12" x14ac:dyDescent="0.2">
      <c r="F257" s="9">
        <v>37</v>
      </c>
      <c r="G257" s="9">
        <v>4170</v>
      </c>
      <c r="H257" s="9">
        <v>37</v>
      </c>
      <c r="I257" s="373">
        <f>+I256+K257</f>
        <v>181908</v>
      </c>
      <c r="J257" s="34">
        <f t="shared" si="22"/>
        <v>4533</v>
      </c>
      <c r="K257" s="34">
        <f t="shared" si="24"/>
        <v>4533</v>
      </c>
      <c r="L257" s="8"/>
    </row>
    <row r="258" spans="1:12" x14ac:dyDescent="0.2">
      <c r="F258" s="9">
        <v>38</v>
      </c>
      <c r="G258" s="9">
        <v>4275</v>
      </c>
      <c r="H258" s="9">
        <v>38</v>
      </c>
      <c r="I258" s="373">
        <f t="shared" si="25"/>
        <v>186441</v>
      </c>
      <c r="J258" s="34">
        <f t="shared" si="22"/>
        <v>4533</v>
      </c>
      <c r="K258" s="34">
        <f t="shared" si="24"/>
        <v>4533</v>
      </c>
      <c r="L258" s="8"/>
    </row>
    <row r="259" spans="1:12" x14ac:dyDescent="0.2">
      <c r="F259" s="9">
        <v>39</v>
      </c>
      <c r="G259" s="9">
        <v>4380</v>
      </c>
      <c r="H259" s="9">
        <v>39</v>
      </c>
      <c r="I259" s="373">
        <f t="shared" si="25"/>
        <v>190974</v>
      </c>
      <c r="J259" s="34">
        <f t="shared" si="22"/>
        <v>4533</v>
      </c>
      <c r="K259" s="34">
        <f t="shared" si="24"/>
        <v>4533</v>
      </c>
      <c r="L259" s="8"/>
    </row>
    <row r="260" spans="1:12" x14ac:dyDescent="0.2">
      <c r="F260" s="9">
        <v>40</v>
      </c>
      <c r="G260" s="9">
        <v>4485</v>
      </c>
      <c r="H260" s="9">
        <v>40</v>
      </c>
      <c r="I260" s="373">
        <f t="shared" si="25"/>
        <v>195507</v>
      </c>
      <c r="J260" s="34">
        <f t="shared" si="22"/>
        <v>4533</v>
      </c>
      <c r="K260" s="34">
        <f t="shared" si="24"/>
        <v>4533</v>
      </c>
      <c r="L260" s="8"/>
    </row>
    <row r="261" spans="1:12" x14ac:dyDescent="0.2">
      <c r="F261" s="9">
        <v>41</v>
      </c>
      <c r="G261" s="9">
        <v>4590</v>
      </c>
      <c r="H261" s="9">
        <v>41</v>
      </c>
      <c r="I261" s="373">
        <f t="shared" si="25"/>
        <v>200040</v>
      </c>
      <c r="J261" s="34">
        <f t="shared" si="22"/>
        <v>4533</v>
      </c>
      <c r="K261" s="34">
        <f t="shared" si="24"/>
        <v>4533</v>
      </c>
      <c r="L261" s="8"/>
    </row>
    <row r="262" spans="1:12" x14ac:dyDescent="0.2">
      <c r="F262" s="9">
        <v>42</v>
      </c>
      <c r="G262" s="9">
        <v>4695</v>
      </c>
      <c r="H262" s="9">
        <v>42</v>
      </c>
      <c r="I262" s="373">
        <f t="shared" si="25"/>
        <v>204573</v>
      </c>
      <c r="J262" s="34">
        <f t="shared" si="22"/>
        <v>4533</v>
      </c>
      <c r="K262" s="34">
        <f t="shared" si="24"/>
        <v>4533</v>
      </c>
      <c r="L262" s="8"/>
    </row>
    <row r="263" spans="1:12" x14ac:dyDescent="0.2">
      <c r="F263" s="9">
        <v>43</v>
      </c>
      <c r="G263" s="9">
        <v>4800</v>
      </c>
      <c r="H263" s="9">
        <v>43</v>
      </c>
      <c r="I263" s="373">
        <f t="shared" si="25"/>
        <v>209106</v>
      </c>
      <c r="J263" s="34">
        <f t="shared" si="22"/>
        <v>4533</v>
      </c>
      <c r="K263" s="34">
        <f t="shared" si="24"/>
        <v>4533</v>
      </c>
      <c r="L263" s="8"/>
    </row>
    <row r="264" spans="1:12" x14ac:dyDescent="0.2">
      <c r="F264" s="9">
        <v>44</v>
      </c>
      <c r="G264" s="9">
        <v>4905</v>
      </c>
      <c r="H264" s="9">
        <v>44</v>
      </c>
      <c r="I264" s="373">
        <f t="shared" si="25"/>
        <v>213639</v>
      </c>
      <c r="J264" s="34">
        <f t="shared" si="22"/>
        <v>4533</v>
      </c>
      <c r="K264" s="34">
        <f t="shared" si="24"/>
        <v>4533</v>
      </c>
      <c r="L264" s="8"/>
    </row>
    <row r="265" spans="1:12" x14ac:dyDescent="0.2">
      <c r="F265" s="9">
        <v>45</v>
      </c>
      <c r="G265" s="9">
        <v>5010</v>
      </c>
      <c r="H265" s="9">
        <v>45</v>
      </c>
      <c r="I265" s="373">
        <f t="shared" si="25"/>
        <v>218172</v>
      </c>
      <c r="J265" s="34">
        <f t="shared" si="22"/>
        <v>4533</v>
      </c>
      <c r="K265" s="34">
        <f t="shared" si="24"/>
        <v>4533</v>
      </c>
      <c r="L265" s="8"/>
    </row>
    <row r="266" spans="1:12" x14ac:dyDescent="0.2">
      <c r="F266" s="9">
        <v>46</v>
      </c>
      <c r="G266" s="9">
        <v>5115</v>
      </c>
      <c r="H266" s="9">
        <v>46</v>
      </c>
      <c r="I266" s="373">
        <f>+I265+K266</f>
        <v>222705</v>
      </c>
      <c r="J266" s="34">
        <f>+I266-I265</f>
        <v>4533</v>
      </c>
      <c r="K266" s="34">
        <f>K265</f>
        <v>4533</v>
      </c>
      <c r="L266" s="8"/>
    </row>
    <row r="267" spans="1:12" x14ac:dyDescent="0.2">
      <c r="F267" s="9">
        <v>47</v>
      </c>
      <c r="G267" s="9">
        <v>5220</v>
      </c>
      <c r="H267" s="9">
        <v>47</v>
      </c>
      <c r="I267" s="373">
        <f>+I266+K267</f>
        <v>227238</v>
      </c>
      <c r="J267" s="34">
        <f>+I267-I266</f>
        <v>4533</v>
      </c>
      <c r="K267" s="34">
        <f>K266</f>
        <v>4533</v>
      </c>
      <c r="L267" s="8"/>
    </row>
    <row r="268" spans="1:12" x14ac:dyDescent="0.2">
      <c r="F268" s="9">
        <v>48</v>
      </c>
      <c r="G268" s="9">
        <v>5325</v>
      </c>
      <c r="H268" s="9">
        <v>48</v>
      </c>
      <c r="I268" s="373">
        <f>+I267+K268</f>
        <v>231771</v>
      </c>
      <c r="J268" s="34">
        <f>+I268-I267</f>
        <v>4533</v>
      </c>
      <c r="K268" s="34">
        <f>K267</f>
        <v>4533</v>
      </c>
      <c r="L268" s="8"/>
    </row>
    <row r="269" spans="1:12" x14ac:dyDescent="0.2">
      <c r="F269" s="9">
        <v>49</v>
      </c>
      <c r="G269" s="9">
        <v>5430</v>
      </c>
      <c r="H269" s="9">
        <v>49</v>
      </c>
      <c r="I269" s="373">
        <f>+I268+K269</f>
        <v>236304</v>
      </c>
      <c r="J269" s="34">
        <f>+I269-I268</f>
        <v>4533</v>
      </c>
      <c r="K269" s="34">
        <f>K268</f>
        <v>4533</v>
      </c>
      <c r="L269" s="8"/>
    </row>
    <row r="270" spans="1:12" x14ac:dyDescent="0.2">
      <c r="F270" s="9">
        <v>50</v>
      </c>
      <c r="G270" s="9">
        <v>5535</v>
      </c>
      <c r="H270" s="9">
        <v>50</v>
      </c>
      <c r="I270" s="373">
        <f>+I269+K270</f>
        <v>240837</v>
      </c>
      <c r="J270" s="34">
        <f>+I270-I269</f>
        <v>4533</v>
      </c>
      <c r="K270" s="34">
        <f>K269</f>
        <v>4533</v>
      </c>
      <c r="L270" s="8"/>
    </row>
    <row r="272" spans="1:12" x14ac:dyDescent="0.2">
      <c r="A272" s="37" t="s">
        <v>165</v>
      </c>
    </row>
    <row r="273" spans="1:15" x14ac:dyDescent="0.2">
      <c r="A273" s="4" t="s">
        <v>7</v>
      </c>
      <c r="B273" s="1"/>
      <c r="C273" s="834">
        <v>2010</v>
      </c>
      <c r="D273" s="836"/>
      <c r="F273" s="1" t="s">
        <v>76</v>
      </c>
      <c r="G273" s="1" t="s">
        <v>59</v>
      </c>
      <c r="H273" s="1" t="s">
        <v>76</v>
      </c>
      <c r="I273" s="1" t="s">
        <v>36</v>
      </c>
      <c r="J273" s="1" t="s">
        <v>77</v>
      </c>
      <c r="K273" s="22" t="s">
        <v>78</v>
      </c>
      <c r="L273" s="1" t="s">
        <v>137</v>
      </c>
    </row>
    <row r="274" spans="1:15" x14ac:dyDescent="0.2">
      <c r="A274" s="1" t="s">
        <v>8</v>
      </c>
      <c r="B274" s="1"/>
      <c r="C274" s="16"/>
      <c r="F274" s="1" t="s">
        <v>58</v>
      </c>
      <c r="G274" s="1" t="s">
        <v>60</v>
      </c>
      <c r="H274" s="1"/>
      <c r="I274" s="1"/>
      <c r="J274" s="1"/>
      <c r="K274" s="1"/>
      <c r="L274" s="22" t="s">
        <v>79</v>
      </c>
      <c r="N274" s="20" t="s">
        <v>75</v>
      </c>
      <c r="O274" s="1"/>
    </row>
    <row r="275" spans="1:15" x14ac:dyDescent="0.2">
      <c r="A275" s="1" t="s">
        <v>9</v>
      </c>
      <c r="B275" s="1"/>
      <c r="C275" s="370">
        <v>1302.28</v>
      </c>
      <c r="D275" s="370">
        <v>13.72</v>
      </c>
      <c r="F275" s="9">
        <v>0</v>
      </c>
      <c r="G275" s="9">
        <v>0</v>
      </c>
      <c r="H275" s="9">
        <v>0</v>
      </c>
      <c r="I275" s="373">
        <v>0</v>
      </c>
      <c r="J275" s="8"/>
      <c r="K275" s="8"/>
      <c r="L275" s="8"/>
      <c r="N275" s="21" t="s">
        <v>33</v>
      </c>
      <c r="O275" s="372">
        <v>9</v>
      </c>
    </row>
    <row r="276" spans="1:15" x14ac:dyDescent="0.2">
      <c r="A276" s="1" t="s">
        <v>10</v>
      </c>
      <c r="B276" s="1"/>
      <c r="C276" s="370">
        <v>43.88</v>
      </c>
      <c r="D276" s="370">
        <v>0.43</v>
      </c>
      <c r="F276" s="374">
        <v>2</v>
      </c>
      <c r="G276" s="9">
        <v>375</v>
      </c>
      <c r="H276" s="374">
        <v>2</v>
      </c>
      <c r="I276" s="376">
        <v>17721</v>
      </c>
      <c r="J276" s="8"/>
      <c r="K276" s="8"/>
      <c r="L276" s="8"/>
      <c r="N276" s="368" t="s">
        <v>34</v>
      </c>
      <c r="O276" s="372">
        <v>6.17</v>
      </c>
    </row>
    <row r="277" spans="1:15" x14ac:dyDescent="0.2">
      <c r="A277" s="1" t="s">
        <v>11</v>
      </c>
      <c r="B277" s="1"/>
      <c r="C277" s="370">
        <v>0</v>
      </c>
      <c r="D277" s="370">
        <v>18.27</v>
      </c>
      <c r="F277" s="374">
        <v>3</v>
      </c>
      <c r="G277" s="9">
        <v>495</v>
      </c>
      <c r="H277" s="374">
        <v>3</v>
      </c>
      <c r="I277" s="376">
        <v>22801</v>
      </c>
      <c r="J277" s="34">
        <f t="shared" ref="J277:J324" si="26">+I277-I276</f>
        <v>5080</v>
      </c>
      <c r="K277" s="8"/>
      <c r="L277" s="8"/>
      <c r="N277" s="368" t="s">
        <v>35</v>
      </c>
      <c r="O277" s="372">
        <v>3.2</v>
      </c>
    </row>
    <row r="278" spans="1:15" x14ac:dyDescent="0.2">
      <c r="A278" s="1" t="s">
        <v>12</v>
      </c>
      <c r="B278" s="4"/>
      <c r="C278" s="64"/>
      <c r="D278" s="64"/>
      <c r="F278" s="374">
        <v>4</v>
      </c>
      <c r="G278" s="9">
        <v>650</v>
      </c>
      <c r="H278" s="374">
        <v>4</v>
      </c>
      <c r="I278" s="376">
        <v>29362</v>
      </c>
      <c r="J278" s="34">
        <f t="shared" si="26"/>
        <v>6561</v>
      </c>
      <c r="K278" s="8"/>
      <c r="L278" s="8"/>
      <c r="N278" s="368" t="s">
        <v>61</v>
      </c>
      <c r="O278" s="372">
        <v>280</v>
      </c>
    </row>
    <row r="279" spans="1:15" x14ac:dyDescent="0.2">
      <c r="A279" s="1" t="s">
        <v>13</v>
      </c>
      <c r="B279" s="1"/>
      <c r="C279" s="370">
        <v>84.26</v>
      </c>
      <c r="D279" s="370">
        <v>1.47</v>
      </c>
      <c r="F279" s="374">
        <v>5</v>
      </c>
      <c r="G279" s="9">
        <v>785</v>
      </c>
      <c r="H279" s="374">
        <v>5</v>
      </c>
      <c r="I279" s="376">
        <v>35077</v>
      </c>
      <c r="J279" s="34">
        <f t="shared" si="26"/>
        <v>5715</v>
      </c>
      <c r="K279" s="8"/>
      <c r="L279" s="8"/>
      <c r="N279" s="368" t="s">
        <v>62</v>
      </c>
      <c r="O279" s="372">
        <v>2.06</v>
      </c>
    </row>
    <row r="280" spans="1:15" x14ac:dyDescent="0.2">
      <c r="A280" s="1" t="s">
        <v>14</v>
      </c>
      <c r="B280" s="1"/>
      <c r="C280" s="370">
        <v>29.56</v>
      </c>
      <c r="D280" s="370">
        <v>6.13</v>
      </c>
      <c r="F280" s="374">
        <v>6</v>
      </c>
      <c r="G280" s="9">
        <v>875</v>
      </c>
      <c r="H280" s="374">
        <v>6</v>
      </c>
      <c r="I280" s="376">
        <v>38886</v>
      </c>
      <c r="J280" s="34">
        <f t="shared" si="26"/>
        <v>3809</v>
      </c>
      <c r="K280" s="8"/>
      <c r="L280" s="8"/>
      <c r="N280" s="2" t="s">
        <v>48</v>
      </c>
      <c r="O280" s="377">
        <v>179</v>
      </c>
    </row>
    <row r="281" spans="1:15" x14ac:dyDescent="0.2">
      <c r="A281" s="1" t="s">
        <v>24</v>
      </c>
      <c r="B281" s="1"/>
      <c r="C281" s="370">
        <v>38.56</v>
      </c>
      <c r="D281" s="370">
        <v>0.42</v>
      </c>
      <c r="F281" s="374">
        <v>7</v>
      </c>
      <c r="G281" s="9">
        <v>980</v>
      </c>
      <c r="H281" s="374">
        <v>7</v>
      </c>
      <c r="I281" s="373">
        <f t="shared" ref="I281:I287" si="27">+I280+K281</f>
        <v>43331</v>
      </c>
      <c r="J281" s="34">
        <f t="shared" si="26"/>
        <v>4445</v>
      </c>
      <c r="K281" s="370">
        <v>4445</v>
      </c>
      <c r="L281" s="8"/>
    </row>
    <row r="282" spans="1:15" x14ac:dyDescent="0.2">
      <c r="A282" s="1" t="s">
        <v>132</v>
      </c>
      <c r="B282" s="1"/>
      <c r="C282" s="370">
        <v>349</v>
      </c>
      <c r="D282" s="370">
        <v>1.89</v>
      </c>
      <c r="F282" s="374">
        <v>8</v>
      </c>
      <c r="G282" s="9">
        <v>1085</v>
      </c>
      <c r="H282" s="374">
        <v>8</v>
      </c>
      <c r="I282" s="373">
        <f t="shared" si="27"/>
        <v>47776</v>
      </c>
      <c r="J282" s="34">
        <f t="shared" si="26"/>
        <v>4445</v>
      </c>
      <c r="K282" s="34">
        <f>K281</f>
        <v>4445</v>
      </c>
      <c r="L282" s="8"/>
    </row>
    <row r="283" spans="1:15" x14ac:dyDescent="0.2">
      <c r="A283" s="1"/>
      <c r="B283" s="1"/>
      <c r="C283" s="17"/>
      <c r="D283" s="17"/>
      <c r="F283" s="374">
        <v>9</v>
      </c>
      <c r="G283" s="9">
        <v>1190</v>
      </c>
      <c r="H283" s="374">
        <v>9</v>
      </c>
      <c r="I283" s="373">
        <f t="shared" si="27"/>
        <v>52221</v>
      </c>
      <c r="J283" s="34">
        <f t="shared" si="26"/>
        <v>4445</v>
      </c>
      <c r="K283" s="34">
        <f t="shared" ref="K283:K324" si="28">K282</f>
        <v>4445</v>
      </c>
      <c r="L283" s="8"/>
    </row>
    <row r="284" spans="1:15" x14ac:dyDescent="0.2">
      <c r="A284" s="4" t="s">
        <v>15</v>
      </c>
      <c r="B284" s="1"/>
      <c r="C284" s="18"/>
      <c r="D284" s="18"/>
      <c r="F284" s="374">
        <v>10</v>
      </c>
      <c r="G284" s="9">
        <v>1295</v>
      </c>
      <c r="H284" s="374">
        <v>10</v>
      </c>
      <c r="I284" s="373">
        <f t="shared" si="27"/>
        <v>56666</v>
      </c>
      <c r="J284" s="34">
        <f t="shared" si="26"/>
        <v>4445</v>
      </c>
      <c r="K284" s="34">
        <f t="shared" si="28"/>
        <v>4445</v>
      </c>
      <c r="L284" s="8"/>
    </row>
    <row r="285" spans="1:15" x14ac:dyDescent="0.2">
      <c r="A285" s="1" t="s">
        <v>26</v>
      </c>
      <c r="B285" s="1"/>
      <c r="C285" s="18"/>
      <c r="D285" s="18"/>
      <c r="F285" s="374">
        <v>11</v>
      </c>
      <c r="G285" s="9">
        <v>1400</v>
      </c>
      <c r="H285" s="374">
        <v>11</v>
      </c>
      <c r="I285" s="373">
        <f t="shared" si="27"/>
        <v>61111</v>
      </c>
      <c r="J285" s="34">
        <f t="shared" si="26"/>
        <v>4445</v>
      </c>
      <c r="K285" s="34">
        <f t="shared" si="28"/>
        <v>4445</v>
      </c>
      <c r="L285" s="8"/>
    </row>
    <row r="286" spans="1:15" x14ac:dyDescent="0.2">
      <c r="A286" s="1" t="s">
        <v>16</v>
      </c>
      <c r="B286" s="1"/>
      <c r="C286" s="370">
        <v>9.2100000000000009</v>
      </c>
      <c r="D286" s="370">
        <v>1.73</v>
      </c>
      <c r="F286" s="374">
        <v>12</v>
      </c>
      <c r="G286" s="9">
        <v>1505</v>
      </c>
      <c r="H286" s="374">
        <v>12</v>
      </c>
      <c r="I286" s="373">
        <f t="shared" si="27"/>
        <v>65556</v>
      </c>
      <c r="J286" s="34">
        <f t="shared" si="26"/>
        <v>4445</v>
      </c>
      <c r="K286" s="34">
        <f t="shared" si="28"/>
        <v>4445</v>
      </c>
      <c r="L286" s="8"/>
    </row>
    <row r="287" spans="1:15" x14ac:dyDescent="0.2">
      <c r="A287" s="1" t="s">
        <v>25</v>
      </c>
      <c r="B287" s="1"/>
      <c r="C287" s="370">
        <v>9.2100000000000009</v>
      </c>
      <c r="D287" s="370">
        <v>0.97</v>
      </c>
      <c r="F287" s="374">
        <v>13</v>
      </c>
      <c r="G287" s="9">
        <v>1610</v>
      </c>
      <c r="H287" s="374">
        <v>13</v>
      </c>
      <c r="I287" s="373">
        <f t="shared" si="27"/>
        <v>70001</v>
      </c>
      <c r="J287" s="34">
        <f t="shared" si="26"/>
        <v>4445</v>
      </c>
      <c r="K287" s="34">
        <f t="shared" si="28"/>
        <v>4445</v>
      </c>
      <c r="L287" s="8"/>
    </row>
    <row r="288" spans="1:15" x14ac:dyDescent="0.2">
      <c r="A288" s="1" t="s">
        <v>17</v>
      </c>
      <c r="B288" s="1"/>
      <c r="C288" s="370">
        <v>25.68</v>
      </c>
      <c r="D288" s="370">
        <v>0.14000000000000001</v>
      </c>
      <c r="F288" s="374">
        <v>14</v>
      </c>
      <c r="G288" s="9">
        <v>1755</v>
      </c>
      <c r="H288" s="374">
        <v>14</v>
      </c>
      <c r="I288" s="373">
        <f>+I287+K288+L288</f>
        <v>76139</v>
      </c>
      <c r="J288" s="34">
        <f t="shared" si="26"/>
        <v>6138</v>
      </c>
      <c r="K288" s="34">
        <f t="shared" si="28"/>
        <v>4445</v>
      </c>
      <c r="L288" s="370">
        <v>1693</v>
      </c>
    </row>
    <row r="289" spans="1:12" x14ac:dyDescent="0.2">
      <c r="A289" s="1" t="s">
        <v>18</v>
      </c>
      <c r="B289" s="1"/>
      <c r="C289" s="370">
        <v>94.75</v>
      </c>
      <c r="D289" s="370">
        <v>3.96</v>
      </c>
      <c r="F289" s="374">
        <v>15</v>
      </c>
      <c r="G289" s="9">
        <f>+G288+105</f>
        <v>1860</v>
      </c>
      <c r="H289" s="374">
        <v>15</v>
      </c>
      <c r="I289" s="373">
        <f t="shared" ref="I289:I324" si="29">+I288+K289</f>
        <v>80584</v>
      </c>
      <c r="J289" s="34">
        <f t="shared" si="26"/>
        <v>4445</v>
      </c>
      <c r="K289" s="34">
        <f t="shared" si="28"/>
        <v>4445</v>
      </c>
      <c r="L289" s="8"/>
    </row>
    <row r="290" spans="1:12" x14ac:dyDescent="0.2">
      <c r="A290" s="1" t="s">
        <v>85</v>
      </c>
      <c r="B290" s="1"/>
      <c r="C290" s="370">
        <v>276.43</v>
      </c>
      <c r="D290" s="370">
        <v>9.98</v>
      </c>
      <c r="F290" s="374">
        <v>16</v>
      </c>
      <c r="G290" s="9">
        <f t="shared" ref="G290:G324" si="30">+G289+105</f>
        <v>1965</v>
      </c>
      <c r="H290" s="374">
        <v>16</v>
      </c>
      <c r="I290" s="373">
        <f t="shared" si="29"/>
        <v>85029</v>
      </c>
      <c r="J290" s="34">
        <f t="shared" si="26"/>
        <v>4445</v>
      </c>
      <c r="K290" s="34">
        <f t="shared" si="28"/>
        <v>4445</v>
      </c>
      <c r="L290" s="8"/>
    </row>
    <row r="291" spans="1:12" x14ac:dyDescent="0.2">
      <c r="A291" s="1" t="s">
        <v>86</v>
      </c>
      <c r="B291" s="1"/>
      <c r="C291" s="370">
        <v>0</v>
      </c>
      <c r="D291" s="370">
        <v>23.4</v>
      </c>
      <c r="F291" s="374">
        <v>17</v>
      </c>
      <c r="G291" s="9">
        <f t="shared" si="30"/>
        <v>2070</v>
      </c>
      <c r="H291" s="374">
        <v>17</v>
      </c>
      <c r="I291" s="373">
        <f t="shared" si="29"/>
        <v>89474</v>
      </c>
      <c r="J291" s="34">
        <f t="shared" si="26"/>
        <v>4445</v>
      </c>
      <c r="K291" s="34">
        <f t="shared" si="28"/>
        <v>4445</v>
      </c>
      <c r="L291" s="8"/>
    </row>
    <row r="292" spans="1:12" x14ac:dyDescent="0.2">
      <c r="A292" s="1" t="s">
        <v>133</v>
      </c>
      <c r="B292" s="1"/>
      <c r="C292" s="370">
        <v>477.09</v>
      </c>
      <c r="D292" s="370">
        <v>2.5099999999999998</v>
      </c>
      <c r="F292" s="374">
        <v>18</v>
      </c>
      <c r="G292" s="9">
        <f t="shared" si="30"/>
        <v>2175</v>
      </c>
      <c r="H292" s="374">
        <v>18</v>
      </c>
      <c r="I292" s="373">
        <f t="shared" si="29"/>
        <v>93919</v>
      </c>
      <c r="J292" s="34">
        <f t="shared" si="26"/>
        <v>4445</v>
      </c>
      <c r="K292" s="34">
        <f t="shared" si="28"/>
        <v>4445</v>
      </c>
      <c r="L292" s="8"/>
    </row>
    <row r="293" spans="1:12" x14ac:dyDescent="0.2">
      <c r="A293" s="1" t="s">
        <v>19</v>
      </c>
      <c r="B293" s="1"/>
      <c r="C293" s="370">
        <v>110.67</v>
      </c>
      <c r="D293" s="370">
        <v>0.22</v>
      </c>
      <c r="F293" s="374">
        <v>19</v>
      </c>
      <c r="G293" s="9">
        <f t="shared" si="30"/>
        <v>2280</v>
      </c>
      <c r="H293" s="374">
        <v>19</v>
      </c>
      <c r="I293" s="373">
        <f t="shared" si="29"/>
        <v>98364</v>
      </c>
      <c r="J293" s="34">
        <f t="shared" si="26"/>
        <v>4445</v>
      </c>
      <c r="K293" s="34">
        <f t="shared" si="28"/>
        <v>4445</v>
      </c>
      <c r="L293" s="8"/>
    </row>
    <row r="294" spans="1:12" x14ac:dyDescent="0.2">
      <c r="A294" s="1" t="s">
        <v>80</v>
      </c>
      <c r="B294" s="1"/>
      <c r="C294" s="370">
        <v>1674.43</v>
      </c>
      <c r="D294" s="370">
        <v>42.73</v>
      </c>
      <c r="F294" s="374">
        <v>20</v>
      </c>
      <c r="G294" s="9">
        <f t="shared" si="30"/>
        <v>2385</v>
      </c>
      <c r="H294" s="374">
        <v>20</v>
      </c>
      <c r="I294" s="373">
        <f t="shared" si="29"/>
        <v>102809</v>
      </c>
      <c r="J294" s="34">
        <f t="shared" si="26"/>
        <v>4445</v>
      </c>
      <c r="K294" s="34">
        <f t="shared" si="28"/>
        <v>4445</v>
      </c>
      <c r="L294" s="8"/>
    </row>
    <row r="295" spans="1:12" x14ac:dyDescent="0.2">
      <c r="A295" s="1" t="s">
        <v>82</v>
      </c>
      <c r="B295" s="1"/>
      <c r="C295" s="370">
        <v>1743.88</v>
      </c>
      <c r="D295" s="370">
        <v>56.91</v>
      </c>
      <c r="F295" s="374">
        <v>21</v>
      </c>
      <c r="G295" s="9">
        <f t="shared" si="30"/>
        <v>2490</v>
      </c>
      <c r="H295" s="374">
        <v>21</v>
      </c>
      <c r="I295" s="373">
        <f t="shared" si="29"/>
        <v>107254</v>
      </c>
      <c r="J295" s="34">
        <f t="shared" si="26"/>
        <v>4445</v>
      </c>
      <c r="K295" s="34">
        <f t="shared" si="28"/>
        <v>4445</v>
      </c>
      <c r="L295" s="8"/>
    </row>
    <row r="296" spans="1:12" x14ac:dyDescent="0.2">
      <c r="A296" s="1" t="s">
        <v>81</v>
      </c>
      <c r="B296" s="1"/>
      <c r="C296" s="370">
        <v>1700.01</v>
      </c>
      <c r="D296" s="370">
        <v>85.91</v>
      </c>
      <c r="F296" s="374">
        <v>22</v>
      </c>
      <c r="G296" s="9">
        <f t="shared" si="30"/>
        <v>2595</v>
      </c>
      <c r="H296" s="374">
        <v>22</v>
      </c>
      <c r="I296" s="373">
        <f t="shared" si="29"/>
        <v>111699</v>
      </c>
      <c r="J296" s="34">
        <f t="shared" si="26"/>
        <v>4445</v>
      </c>
      <c r="K296" s="34">
        <f t="shared" si="28"/>
        <v>4445</v>
      </c>
      <c r="L296" s="8"/>
    </row>
    <row r="297" spans="1:12" x14ac:dyDescent="0.2">
      <c r="A297" s="1" t="s">
        <v>20</v>
      </c>
      <c r="B297" s="1"/>
      <c r="C297" s="370">
        <v>839.41</v>
      </c>
      <c r="D297" s="370">
        <v>14.69</v>
      </c>
      <c r="F297" s="374">
        <v>23</v>
      </c>
      <c r="G297" s="9">
        <f t="shared" si="30"/>
        <v>2700</v>
      </c>
      <c r="H297" s="374">
        <v>23</v>
      </c>
      <c r="I297" s="373">
        <f t="shared" si="29"/>
        <v>116144</v>
      </c>
      <c r="J297" s="34">
        <f t="shared" si="26"/>
        <v>4445</v>
      </c>
      <c r="K297" s="34">
        <f t="shared" si="28"/>
        <v>4445</v>
      </c>
      <c r="L297" s="8"/>
    </row>
    <row r="298" spans="1:12" x14ac:dyDescent="0.2">
      <c r="A298" s="1"/>
      <c r="B298" s="4"/>
      <c r="C298" s="18"/>
      <c r="D298" s="18"/>
      <c r="F298" s="374">
        <v>24</v>
      </c>
      <c r="G298" s="9">
        <f t="shared" si="30"/>
        <v>2805</v>
      </c>
      <c r="H298" s="374">
        <v>24</v>
      </c>
      <c r="I298" s="373">
        <f t="shared" si="29"/>
        <v>120589</v>
      </c>
      <c r="J298" s="34">
        <f t="shared" si="26"/>
        <v>4445</v>
      </c>
      <c r="K298" s="34">
        <f t="shared" si="28"/>
        <v>4445</v>
      </c>
      <c r="L298" s="8"/>
    </row>
    <row r="299" spans="1:12" x14ac:dyDescent="0.2">
      <c r="A299" s="1" t="s">
        <v>27</v>
      </c>
      <c r="B299" s="1"/>
      <c r="C299" s="17"/>
      <c r="D299" s="17"/>
      <c r="F299" s="374">
        <v>25</v>
      </c>
      <c r="G299" s="9">
        <f t="shared" si="30"/>
        <v>2910</v>
      </c>
      <c r="H299" s="374">
        <v>25</v>
      </c>
      <c r="I299" s="373">
        <f t="shared" si="29"/>
        <v>125034</v>
      </c>
      <c r="J299" s="34">
        <f t="shared" si="26"/>
        <v>4445</v>
      </c>
      <c r="K299" s="34">
        <f t="shared" si="28"/>
        <v>4445</v>
      </c>
      <c r="L299" s="8"/>
    </row>
    <row r="300" spans="1:12" x14ac:dyDescent="0.2">
      <c r="A300" s="1" t="s">
        <v>21</v>
      </c>
      <c r="B300" s="1"/>
      <c r="C300" s="370">
        <v>3287.73</v>
      </c>
      <c r="D300" s="370">
        <v>19.22</v>
      </c>
      <c r="F300" s="374">
        <v>26</v>
      </c>
      <c r="G300" s="9">
        <f t="shared" si="30"/>
        <v>3015</v>
      </c>
      <c r="H300" s="374">
        <v>26</v>
      </c>
      <c r="I300" s="373">
        <f t="shared" si="29"/>
        <v>129479</v>
      </c>
      <c r="J300" s="34">
        <f t="shared" si="26"/>
        <v>4445</v>
      </c>
      <c r="K300" s="34">
        <f t="shared" si="28"/>
        <v>4445</v>
      </c>
      <c r="L300" s="8"/>
    </row>
    <row r="301" spans="1:12" x14ac:dyDescent="0.2">
      <c r="A301" s="1" t="s">
        <v>22</v>
      </c>
      <c r="B301" s="1"/>
      <c r="C301" s="370">
        <v>487.42</v>
      </c>
      <c r="D301" s="370">
        <v>3.38</v>
      </c>
      <c r="F301" s="374">
        <v>27</v>
      </c>
      <c r="G301" s="9">
        <f t="shared" si="30"/>
        <v>3120</v>
      </c>
      <c r="H301" s="374">
        <v>27</v>
      </c>
      <c r="I301" s="373">
        <f t="shared" si="29"/>
        <v>133924</v>
      </c>
      <c r="J301" s="34">
        <f t="shared" si="26"/>
        <v>4445</v>
      </c>
      <c r="K301" s="34">
        <f t="shared" si="28"/>
        <v>4445</v>
      </c>
      <c r="L301" s="8"/>
    </row>
    <row r="302" spans="1:12" x14ac:dyDescent="0.2">
      <c r="A302" s="1" t="s">
        <v>23</v>
      </c>
      <c r="B302" s="1"/>
      <c r="C302" s="370">
        <v>1815.41</v>
      </c>
      <c r="D302" s="370">
        <v>19.41</v>
      </c>
      <c r="F302" s="374">
        <v>28</v>
      </c>
      <c r="G302" s="9">
        <f t="shared" si="30"/>
        <v>3225</v>
      </c>
      <c r="H302" s="374">
        <v>28</v>
      </c>
      <c r="I302" s="373">
        <f t="shared" si="29"/>
        <v>138369</v>
      </c>
      <c r="J302" s="34">
        <f t="shared" si="26"/>
        <v>4445</v>
      </c>
      <c r="K302" s="34">
        <f t="shared" si="28"/>
        <v>4445</v>
      </c>
      <c r="L302" s="8"/>
    </row>
    <row r="303" spans="1:12" x14ac:dyDescent="0.2">
      <c r="A303" s="4"/>
      <c r="B303" s="4"/>
      <c r="C303" s="18"/>
      <c r="D303" s="18"/>
      <c r="F303" s="374">
        <v>29</v>
      </c>
      <c r="G303" s="9">
        <f t="shared" si="30"/>
        <v>3330</v>
      </c>
      <c r="H303" s="374">
        <v>29</v>
      </c>
      <c r="I303" s="373">
        <f t="shared" si="29"/>
        <v>142814</v>
      </c>
      <c r="J303" s="34">
        <f t="shared" si="26"/>
        <v>4445</v>
      </c>
      <c r="K303" s="34">
        <f t="shared" si="28"/>
        <v>4445</v>
      </c>
      <c r="L303" s="8"/>
    </row>
    <row r="304" spans="1:12" x14ac:dyDescent="0.2">
      <c r="A304" s="1" t="s">
        <v>134</v>
      </c>
      <c r="B304" s="1"/>
      <c r="C304" s="19">
        <f>SUM(C286:C302)</f>
        <v>12551.33</v>
      </c>
      <c r="D304" s="19">
        <f>SUM(D286:D302)</f>
        <v>285.16000000000003</v>
      </c>
      <c r="F304" s="374">
        <v>30</v>
      </c>
      <c r="G304" s="9">
        <f t="shared" si="30"/>
        <v>3435</v>
      </c>
      <c r="H304" s="374">
        <v>30</v>
      </c>
      <c r="I304" s="373">
        <f t="shared" si="29"/>
        <v>147259</v>
      </c>
      <c r="J304" s="34">
        <f t="shared" si="26"/>
        <v>4445</v>
      </c>
      <c r="K304" s="34">
        <f t="shared" si="28"/>
        <v>4445</v>
      </c>
      <c r="L304" s="8"/>
    </row>
    <row r="305" spans="1:12" x14ac:dyDescent="0.2">
      <c r="A305" s="4"/>
      <c r="B305" s="4"/>
      <c r="C305" s="18"/>
      <c r="D305" s="18"/>
      <c r="F305" s="374">
        <v>31</v>
      </c>
      <c r="G305" s="9">
        <f t="shared" si="30"/>
        <v>3540</v>
      </c>
      <c r="H305" s="374">
        <v>31</v>
      </c>
      <c r="I305" s="373">
        <f t="shared" si="29"/>
        <v>151704</v>
      </c>
      <c r="J305" s="34">
        <f t="shared" si="26"/>
        <v>4445</v>
      </c>
      <c r="K305" s="34">
        <f t="shared" si="28"/>
        <v>4445</v>
      </c>
      <c r="L305" s="8"/>
    </row>
    <row r="306" spans="1:12" x14ac:dyDescent="0.2">
      <c r="A306" s="1" t="s">
        <v>135</v>
      </c>
      <c r="B306" s="1"/>
      <c r="C306" s="370">
        <v>103.99</v>
      </c>
      <c r="D306" s="370">
        <v>18.62</v>
      </c>
      <c r="F306" s="374">
        <v>32</v>
      </c>
      <c r="G306" s="9">
        <f t="shared" si="30"/>
        <v>3645</v>
      </c>
      <c r="H306" s="374">
        <v>32</v>
      </c>
      <c r="I306" s="373">
        <f t="shared" si="29"/>
        <v>156149</v>
      </c>
      <c r="J306" s="34">
        <f t="shared" si="26"/>
        <v>4445</v>
      </c>
      <c r="K306" s="34">
        <f t="shared" si="28"/>
        <v>4445</v>
      </c>
      <c r="L306" s="8"/>
    </row>
    <row r="307" spans="1:12" x14ac:dyDescent="0.2">
      <c r="A307" s="1" t="s">
        <v>136</v>
      </c>
      <c r="B307" s="1"/>
      <c r="C307" s="370">
        <v>0</v>
      </c>
      <c r="D307" s="370">
        <v>209.26</v>
      </c>
      <c r="F307" s="374">
        <v>33</v>
      </c>
      <c r="G307" s="9">
        <f t="shared" si="30"/>
        <v>3750</v>
      </c>
      <c r="H307" s="374">
        <v>33</v>
      </c>
      <c r="I307" s="373">
        <f t="shared" si="29"/>
        <v>160594</v>
      </c>
      <c r="J307" s="34">
        <f t="shared" si="26"/>
        <v>4445</v>
      </c>
      <c r="K307" s="34">
        <f t="shared" si="28"/>
        <v>4445</v>
      </c>
      <c r="L307" s="8"/>
    </row>
    <row r="308" spans="1:12" x14ac:dyDescent="0.2">
      <c r="F308" s="374">
        <v>34</v>
      </c>
      <c r="G308" s="9">
        <f t="shared" si="30"/>
        <v>3855</v>
      </c>
      <c r="H308" s="374">
        <v>34</v>
      </c>
      <c r="I308" s="373">
        <f t="shared" si="29"/>
        <v>165039</v>
      </c>
      <c r="J308" s="34">
        <f t="shared" si="26"/>
        <v>4445</v>
      </c>
      <c r="K308" s="34">
        <f t="shared" si="28"/>
        <v>4445</v>
      </c>
      <c r="L308" s="8"/>
    </row>
    <row r="309" spans="1:12" x14ac:dyDescent="0.2">
      <c r="F309" s="374">
        <v>35</v>
      </c>
      <c r="G309" s="9">
        <f t="shared" si="30"/>
        <v>3960</v>
      </c>
      <c r="H309" s="374">
        <v>35</v>
      </c>
      <c r="I309" s="373">
        <f t="shared" si="29"/>
        <v>169484</v>
      </c>
      <c r="J309" s="34">
        <f t="shared" si="26"/>
        <v>4445</v>
      </c>
      <c r="K309" s="34">
        <f t="shared" si="28"/>
        <v>4445</v>
      </c>
      <c r="L309" s="8"/>
    </row>
    <row r="310" spans="1:12" x14ac:dyDescent="0.2">
      <c r="F310" s="9">
        <v>36</v>
      </c>
      <c r="G310" s="9">
        <f t="shared" si="30"/>
        <v>4065</v>
      </c>
      <c r="H310" s="9">
        <v>36</v>
      </c>
      <c r="I310" s="373">
        <f t="shared" si="29"/>
        <v>173929</v>
      </c>
      <c r="J310" s="34">
        <f t="shared" si="26"/>
        <v>4445</v>
      </c>
      <c r="K310" s="34">
        <f t="shared" si="28"/>
        <v>4445</v>
      </c>
      <c r="L310" s="8"/>
    </row>
    <row r="311" spans="1:12" x14ac:dyDescent="0.2">
      <c r="F311" s="9">
        <v>37</v>
      </c>
      <c r="G311" s="9">
        <f t="shared" si="30"/>
        <v>4170</v>
      </c>
      <c r="H311" s="9">
        <v>37</v>
      </c>
      <c r="I311" s="373">
        <f t="shared" si="29"/>
        <v>178374</v>
      </c>
      <c r="J311" s="34">
        <f t="shared" si="26"/>
        <v>4445</v>
      </c>
      <c r="K311" s="34">
        <f t="shared" si="28"/>
        <v>4445</v>
      </c>
      <c r="L311" s="8"/>
    </row>
    <row r="312" spans="1:12" x14ac:dyDescent="0.2">
      <c r="F312" s="9">
        <v>38</v>
      </c>
      <c r="G312" s="9">
        <f t="shared" si="30"/>
        <v>4275</v>
      </c>
      <c r="H312" s="9">
        <v>38</v>
      </c>
      <c r="I312" s="373">
        <f t="shared" si="29"/>
        <v>182819</v>
      </c>
      <c r="J312" s="34">
        <f t="shared" si="26"/>
        <v>4445</v>
      </c>
      <c r="K312" s="34">
        <f t="shared" si="28"/>
        <v>4445</v>
      </c>
      <c r="L312" s="8"/>
    </row>
    <row r="313" spans="1:12" x14ac:dyDescent="0.2">
      <c r="F313" s="9">
        <v>39</v>
      </c>
      <c r="G313" s="9">
        <f t="shared" si="30"/>
        <v>4380</v>
      </c>
      <c r="H313" s="9">
        <v>39</v>
      </c>
      <c r="I313" s="373">
        <f t="shared" si="29"/>
        <v>187264</v>
      </c>
      <c r="J313" s="34">
        <f t="shared" si="26"/>
        <v>4445</v>
      </c>
      <c r="K313" s="34">
        <f t="shared" si="28"/>
        <v>4445</v>
      </c>
      <c r="L313" s="8"/>
    </row>
    <row r="314" spans="1:12" x14ac:dyDescent="0.2">
      <c r="F314" s="9">
        <v>40</v>
      </c>
      <c r="G314" s="9">
        <f t="shared" si="30"/>
        <v>4485</v>
      </c>
      <c r="H314" s="9">
        <v>40</v>
      </c>
      <c r="I314" s="373">
        <f t="shared" si="29"/>
        <v>191709</v>
      </c>
      <c r="J314" s="34">
        <f t="shared" si="26"/>
        <v>4445</v>
      </c>
      <c r="K314" s="34">
        <f t="shared" si="28"/>
        <v>4445</v>
      </c>
      <c r="L314" s="8"/>
    </row>
    <row r="315" spans="1:12" x14ac:dyDescent="0.2">
      <c r="F315" s="9">
        <v>41</v>
      </c>
      <c r="G315" s="9">
        <f t="shared" si="30"/>
        <v>4590</v>
      </c>
      <c r="H315" s="9">
        <v>41</v>
      </c>
      <c r="I315" s="373">
        <f t="shared" si="29"/>
        <v>196154</v>
      </c>
      <c r="J315" s="34">
        <f t="shared" si="26"/>
        <v>4445</v>
      </c>
      <c r="K315" s="34">
        <f t="shared" si="28"/>
        <v>4445</v>
      </c>
      <c r="L315" s="8"/>
    </row>
    <row r="316" spans="1:12" x14ac:dyDescent="0.2">
      <c r="F316" s="9">
        <v>42</v>
      </c>
      <c r="G316" s="9">
        <f t="shared" si="30"/>
        <v>4695</v>
      </c>
      <c r="H316" s="9">
        <v>42</v>
      </c>
      <c r="I316" s="373">
        <f t="shared" si="29"/>
        <v>200599</v>
      </c>
      <c r="J316" s="34">
        <f t="shared" si="26"/>
        <v>4445</v>
      </c>
      <c r="K316" s="34">
        <f t="shared" si="28"/>
        <v>4445</v>
      </c>
      <c r="L316" s="8"/>
    </row>
    <row r="317" spans="1:12" x14ac:dyDescent="0.2">
      <c r="F317" s="9">
        <v>43</v>
      </c>
      <c r="G317" s="9">
        <f t="shared" si="30"/>
        <v>4800</v>
      </c>
      <c r="H317" s="9">
        <v>43</v>
      </c>
      <c r="I317" s="373">
        <f t="shared" si="29"/>
        <v>205044</v>
      </c>
      <c r="J317" s="34">
        <f t="shared" si="26"/>
        <v>4445</v>
      </c>
      <c r="K317" s="34">
        <f t="shared" si="28"/>
        <v>4445</v>
      </c>
      <c r="L317" s="8"/>
    </row>
    <row r="318" spans="1:12" x14ac:dyDescent="0.2">
      <c r="F318" s="9">
        <v>44</v>
      </c>
      <c r="G318" s="9">
        <f t="shared" si="30"/>
        <v>4905</v>
      </c>
      <c r="H318" s="9">
        <v>44</v>
      </c>
      <c r="I318" s="373">
        <f t="shared" si="29"/>
        <v>209489</v>
      </c>
      <c r="J318" s="34">
        <f t="shared" si="26"/>
        <v>4445</v>
      </c>
      <c r="K318" s="34">
        <f t="shared" si="28"/>
        <v>4445</v>
      </c>
      <c r="L318" s="8"/>
    </row>
    <row r="319" spans="1:12" x14ac:dyDescent="0.2">
      <c r="F319" s="9">
        <v>45</v>
      </c>
      <c r="G319" s="9">
        <f t="shared" si="30"/>
        <v>5010</v>
      </c>
      <c r="H319" s="9">
        <v>45</v>
      </c>
      <c r="I319" s="373">
        <f t="shared" si="29"/>
        <v>213934</v>
      </c>
      <c r="J319" s="34">
        <f t="shared" si="26"/>
        <v>4445</v>
      </c>
      <c r="K319" s="34">
        <f t="shared" si="28"/>
        <v>4445</v>
      </c>
      <c r="L319" s="8"/>
    </row>
    <row r="320" spans="1:12" x14ac:dyDescent="0.2">
      <c r="F320" s="9">
        <v>46</v>
      </c>
      <c r="G320" s="9">
        <f t="shared" si="30"/>
        <v>5115</v>
      </c>
      <c r="H320" s="9">
        <v>46</v>
      </c>
      <c r="I320" s="373">
        <f t="shared" si="29"/>
        <v>218379</v>
      </c>
      <c r="J320" s="34">
        <f t="shared" si="26"/>
        <v>4445</v>
      </c>
      <c r="K320" s="34">
        <f t="shared" si="28"/>
        <v>4445</v>
      </c>
      <c r="L320" s="8"/>
    </row>
    <row r="321" spans="1:15" x14ac:dyDescent="0.2">
      <c r="F321" s="9">
        <v>47</v>
      </c>
      <c r="G321" s="9">
        <f t="shared" si="30"/>
        <v>5220</v>
      </c>
      <c r="H321" s="9">
        <v>47</v>
      </c>
      <c r="I321" s="373">
        <f t="shared" si="29"/>
        <v>222824</v>
      </c>
      <c r="J321" s="34">
        <f t="shared" si="26"/>
        <v>4445</v>
      </c>
      <c r="K321" s="34">
        <f t="shared" si="28"/>
        <v>4445</v>
      </c>
      <c r="L321" s="8"/>
    </row>
    <row r="322" spans="1:15" x14ac:dyDescent="0.2">
      <c r="F322" s="9">
        <v>48</v>
      </c>
      <c r="G322" s="9">
        <f t="shared" si="30"/>
        <v>5325</v>
      </c>
      <c r="H322" s="9">
        <v>48</v>
      </c>
      <c r="I322" s="373">
        <f t="shared" si="29"/>
        <v>227269</v>
      </c>
      <c r="J322" s="34">
        <f t="shared" si="26"/>
        <v>4445</v>
      </c>
      <c r="K322" s="34">
        <f t="shared" si="28"/>
        <v>4445</v>
      </c>
      <c r="L322" s="8"/>
    </row>
    <row r="323" spans="1:15" x14ac:dyDescent="0.2">
      <c r="F323" s="9">
        <v>49</v>
      </c>
      <c r="G323" s="9">
        <f t="shared" si="30"/>
        <v>5430</v>
      </c>
      <c r="H323" s="9">
        <v>49</v>
      </c>
      <c r="I323" s="373">
        <f t="shared" si="29"/>
        <v>231714</v>
      </c>
      <c r="J323" s="34">
        <f t="shared" si="26"/>
        <v>4445</v>
      </c>
      <c r="K323" s="34">
        <f t="shared" si="28"/>
        <v>4445</v>
      </c>
      <c r="L323" s="8"/>
    </row>
    <row r="324" spans="1:15" x14ac:dyDescent="0.2">
      <c r="F324" s="9">
        <v>50</v>
      </c>
      <c r="G324" s="9">
        <f t="shared" si="30"/>
        <v>5535</v>
      </c>
      <c r="H324" s="9">
        <v>50</v>
      </c>
      <c r="I324" s="373">
        <f t="shared" si="29"/>
        <v>236159</v>
      </c>
      <c r="J324" s="34">
        <f t="shared" si="26"/>
        <v>4445</v>
      </c>
      <c r="K324" s="34">
        <f t="shared" si="28"/>
        <v>4445</v>
      </c>
      <c r="L324" s="8"/>
    </row>
    <row r="328" spans="1:15" x14ac:dyDescent="0.2">
      <c r="A328" s="4" t="s">
        <v>7</v>
      </c>
      <c r="B328" s="1"/>
      <c r="C328" s="834">
        <v>2009</v>
      </c>
      <c r="D328" s="836"/>
      <c r="F328" s="1" t="s">
        <v>76</v>
      </c>
      <c r="G328" s="1" t="s">
        <v>59</v>
      </c>
      <c r="H328" s="1" t="s">
        <v>76</v>
      </c>
      <c r="I328" s="1" t="s">
        <v>36</v>
      </c>
      <c r="J328" s="1" t="s">
        <v>77</v>
      </c>
      <c r="K328" s="22" t="s">
        <v>78</v>
      </c>
      <c r="L328" s="1" t="s">
        <v>137</v>
      </c>
    </row>
    <row r="329" spans="1:15" x14ac:dyDescent="0.2">
      <c r="A329" s="1" t="s">
        <v>8</v>
      </c>
      <c r="B329" s="1"/>
      <c r="C329" s="16"/>
      <c r="F329" s="1" t="s">
        <v>58</v>
      </c>
      <c r="G329" s="1" t="s">
        <v>60</v>
      </c>
      <c r="H329" s="1"/>
      <c r="I329" s="1"/>
      <c r="J329" s="1"/>
      <c r="K329" s="1"/>
      <c r="L329" s="22" t="s">
        <v>79</v>
      </c>
      <c r="N329" s="20" t="s">
        <v>75</v>
      </c>
      <c r="O329" s="1"/>
    </row>
    <row r="330" spans="1:15" x14ac:dyDescent="0.2">
      <c r="A330" s="1" t="s">
        <v>9</v>
      </c>
      <c r="B330" s="1"/>
      <c r="C330" s="370">
        <v>1304.5</v>
      </c>
      <c r="D330" s="370">
        <v>13.74</v>
      </c>
      <c r="F330" s="9">
        <v>0</v>
      </c>
      <c r="G330" s="9">
        <v>0</v>
      </c>
      <c r="H330" s="9">
        <v>0</v>
      </c>
      <c r="I330" s="373">
        <v>0</v>
      </c>
      <c r="J330" s="8"/>
      <c r="K330" s="8"/>
      <c r="L330" s="8"/>
      <c r="N330" s="21" t="s">
        <v>33</v>
      </c>
      <c r="O330" s="372">
        <v>9</v>
      </c>
    </row>
    <row r="331" spans="1:15" x14ac:dyDescent="0.2">
      <c r="A331" s="1" t="s">
        <v>10</v>
      </c>
      <c r="B331" s="1"/>
      <c r="C331" s="370">
        <v>43.95</v>
      </c>
      <c r="D331" s="370">
        <v>0.43</v>
      </c>
      <c r="F331" s="374">
        <v>2</v>
      </c>
      <c r="G331" s="9">
        <v>375</v>
      </c>
      <c r="H331" s="374">
        <v>2</v>
      </c>
      <c r="I331" s="376">
        <v>17747</v>
      </c>
      <c r="J331" s="8"/>
      <c r="K331" s="8"/>
      <c r="L331" s="8"/>
      <c r="N331" s="368" t="s">
        <v>34</v>
      </c>
      <c r="O331" s="372">
        <v>6.17</v>
      </c>
    </row>
    <row r="332" spans="1:15" x14ac:dyDescent="0.2">
      <c r="A332" s="1" t="s">
        <v>11</v>
      </c>
      <c r="B332" s="1"/>
      <c r="C332" s="370">
        <v>0</v>
      </c>
      <c r="D332" s="370">
        <v>18.3</v>
      </c>
      <c r="F332" s="374">
        <v>3</v>
      </c>
      <c r="G332" s="9">
        <v>495</v>
      </c>
      <c r="H332" s="374">
        <v>3</v>
      </c>
      <c r="I332" s="376">
        <v>22834</v>
      </c>
      <c r="J332" s="34">
        <f t="shared" ref="J332:J379" si="31">+I332-I331</f>
        <v>5087</v>
      </c>
      <c r="K332" s="8"/>
      <c r="L332" s="8"/>
      <c r="N332" s="368" t="s">
        <v>35</v>
      </c>
      <c r="O332" s="372">
        <v>3.2</v>
      </c>
    </row>
    <row r="333" spans="1:15" x14ac:dyDescent="0.2">
      <c r="A333" s="1" t="s">
        <v>12</v>
      </c>
      <c r="B333" s="4"/>
      <c r="C333" s="64"/>
      <c r="D333" s="64"/>
      <c r="F333" s="374">
        <v>4</v>
      </c>
      <c r="G333" s="9">
        <v>650</v>
      </c>
      <c r="H333" s="374">
        <v>4</v>
      </c>
      <c r="I333" s="376">
        <v>29404</v>
      </c>
      <c r="J333" s="34">
        <f t="shared" si="31"/>
        <v>6570</v>
      </c>
      <c r="K333" s="8"/>
      <c r="L333" s="8"/>
      <c r="N333" s="368" t="s">
        <v>61</v>
      </c>
      <c r="O333" s="372">
        <v>280</v>
      </c>
    </row>
    <row r="334" spans="1:15" x14ac:dyDescent="0.2">
      <c r="A334" s="1" t="s">
        <v>13</v>
      </c>
      <c r="B334" s="1"/>
      <c r="C334" s="370">
        <v>84.39</v>
      </c>
      <c r="D334" s="370">
        <v>1.47</v>
      </c>
      <c r="F334" s="374">
        <v>5</v>
      </c>
      <c r="G334" s="9">
        <v>785</v>
      </c>
      <c r="H334" s="374">
        <v>5</v>
      </c>
      <c r="I334" s="376">
        <v>35127</v>
      </c>
      <c r="J334" s="34">
        <f t="shared" si="31"/>
        <v>5723</v>
      </c>
      <c r="K334" s="8"/>
      <c r="L334" s="8"/>
      <c r="N334" s="368" t="s">
        <v>62</v>
      </c>
      <c r="O334" s="372">
        <v>2.06</v>
      </c>
    </row>
    <row r="335" spans="1:15" x14ac:dyDescent="0.2">
      <c r="A335" s="1" t="s">
        <v>14</v>
      </c>
      <c r="B335" s="1"/>
      <c r="C335" s="370">
        <v>29.61</v>
      </c>
      <c r="D335" s="370">
        <v>6.14</v>
      </c>
      <c r="F335" s="374">
        <v>6</v>
      </c>
      <c r="G335" s="9">
        <v>875</v>
      </c>
      <c r="H335" s="374">
        <v>6</v>
      </c>
      <c r="I335" s="376">
        <v>38942</v>
      </c>
      <c r="J335" s="34">
        <f t="shared" si="31"/>
        <v>3815</v>
      </c>
      <c r="K335" s="8"/>
      <c r="L335" s="8"/>
      <c r="N335" s="2" t="s">
        <v>48</v>
      </c>
      <c r="O335" s="377">
        <v>179</v>
      </c>
    </row>
    <row r="336" spans="1:15" x14ac:dyDescent="0.2">
      <c r="A336" s="1" t="s">
        <v>24</v>
      </c>
      <c r="B336" s="1"/>
      <c r="C336" s="370">
        <v>38.630000000000003</v>
      </c>
      <c r="D336" s="370">
        <v>0.42</v>
      </c>
      <c r="F336" s="374">
        <v>7</v>
      </c>
      <c r="G336" s="9">
        <v>980</v>
      </c>
      <c r="H336" s="374">
        <v>7</v>
      </c>
      <c r="I336" s="373">
        <f t="shared" ref="I336:I342" si="32">+I335+K336</f>
        <v>43393</v>
      </c>
      <c r="J336" s="34">
        <f t="shared" si="31"/>
        <v>4451</v>
      </c>
      <c r="K336" s="370">
        <v>4451</v>
      </c>
      <c r="L336" s="8"/>
    </row>
    <row r="337" spans="1:12" x14ac:dyDescent="0.2">
      <c r="A337" s="1" t="s">
        <v>132</v>
      </c>
      <c r="B337" s="1"/>
      <c r="C337" s="370">
        <v>349.59</v>
      </c>
      <c r="D337" s="370">
        <v>1.89</v>
      </c>
      <c r="F337" s="374">
        <v>8</v>
      </c>
      <c r="G337" s="9">
        <v>1085</v>
      </c>
      <c r="H337" s="374">
        <v>8</v>
      </c>
      <c r="I337" s="373">
        <f t="shared" si="32"/>
        <v>47844</v>
      </c>
      <c r="J337" s="34">
        <f t="shared" si="31"/>
        <v>4451</v>
      </c>
      <c r="K337" s="34">
        <f t="shared" ref="K337:K379" si="33">K336</f>
        <v>4451</v>
      </c>
      <c r="L337" s="8"/>
    </row>
    <row r="338" spans="1:12" x14ac:dyDescent="0.2">
      <c r="A338" s="1"/>
      <c r="B338" s="1"/>
      <c r="C338" s="17"/>
      <c r="D338" s="17"/>
      <c r="F338" s="374">
        <v>9</v>
      </c>
      <c r="G338" s="9">
        <v>1190</v>
      </c>
      <c r="H338" s="374">
        <v>9</v>
      </c>
      <c r="I338" s="373">
        <f t="shared" si="32"/>
        <v>52295</v>
      </c>
      <c r="J338" s="34">
        <f t="shared" si="31"/>
        <v>4451</v>
      </c>
      <c r="K338" s="34">
        <f t="shared" si="33"/>
        <v>4451</v>
      </c>
      <c r="L338" s="8"/>
    </row>
    <row r="339" spans="1:12" x14ac:dyDescent="0.2">
      <c r="A339" s="4" t="s">
        <v>15</v>
      </c>
      <c r="B339" s="1"/>
      <c r="C339" s="18"/>
      <c r="D339" s="18"/>
      <c r="F339" s="374">
        <v>10</v>
      </c>
      <c r="G339" s="9">
        <v>1295</v>
      </c>
      <c r="H339" s="374">
        <v>10</v>
      </c>
      <c r="I339" s="373">
        <f t="shared" si="32"/>
        <v>56746</v>
      </c>
      <c r="J339" s="34">
        <f t="shared" si="31"/>
        <v>4451</v>
      </c>
      <c r="K339" s="34">
        <f t="shared" si="33"/>
        <v>4451</v>
      </c>
      <c r="L339" s="8"/>
    </row>
    <row r="340" spans="1:12" x14ac:dyDescent="0.2">
      <c r="A340" s="1" t="s">
        <v>26</v>
      </c>
      <c r="B340" s="1"/>
      <c r="C340" s="18"/>
      <c r="D340" s="18"/>
      <c r="F340" s="374">
        <v>11</v>
      </c>
      <c r="G340" s="9">
        <v>1400</v>
      </c>
      <c r="H340" s="374">
        <v>11</v>
      </c>
      <c r="I340" s="373">
        <f t="shared" si="32"/>
        <v>61197</v>
      </c>
      <c r="J340" s="34">
        <f t="shared" si="31"/>
        <v>4451</v>
      </c>
      <c r="K340" s="34">
        <f t="shared" si="33"/>
        <v>4451</v>
      </c>
      <c r="L340" s="8"/>
    </row>
    <row r="341" spans="1:12" x14ac:dyDescent="0.2">
      <c r="A341" s="1" t="s">
        <v>16</v>
      </c>
      <c r="B341" s="1"/>
      <c r="C341" s="370">
        <v>9.23</v>
      </c>
      <c r="D341" s="370">
        <v>1.73</v>
      </c>
      <c r="F341" s="374">
        <v>12</v>
      </c>
      <c r="G341" s="9">
        <v>1505</v>
      </c>
      <c r="H341" s="374">
        <v>12</v>
      </c>
      <c r="I341" s="373">
        <f t="shared" si="32"/>
        <v>65648</v>
      </c>
      <c r="J341" s="34">
        <f t="shared" si="31"/>
        <v>4451</v>
      </c>
      <c r="K341" s="34">
        <f t="shared" si="33"/>
        <v>4451</v>
      </c>
      <c r="L341" s="8"/>
    </row>
    <row r="342" spans="1:12" x14ac:dyDescent="0.2">
      <c r="A342" s="1" t="s">
        <v>25</v>
      </c>
      <c r="B342" s="1"/>
      <c r="C342" s="370">
        <v>9.23</v>
      </c>
      <c r="D342" s="370">
        <v>0.97</v>
      </c>
      <c r="F342" s="374">
        <v>13</v>
      </c>
      <c r="G342" s="9">
        <v>1610</v>
      </c>
      <c r="H342" s="374">
        <v>13</v>
      </c>
      <c r="I342" s="373">
        <f t="shared" si="32"/>
        <v>70099</v>
      </c>
      <c r="J342" s="34">
        <f t="shared" si="31"/>
        <v>4451</v>
      </c>
      <c r="K342" s="34">
        <f t="shared" si="33"/>
        <v>4451</v>
      </c>
      <c r="L342" s="8"/>
    </row>
    <row r="343" spans="1:12" x14ac:dyDescent="0.2">
      <c r="A343" s="1" t="s">
        <v>17</v>
      </c>
      <c r="B343" s="1"/>
      <c r="C343" s="370">
        <v>25.72</v>
      </c>
      <c r="D343" s="370">
        <v>0.14000000000000001</v>
      </c>
      <c r="F343" s="374">
        <v>14</v>
      </c>
      <c r="G343" s="9">
        <v>1755</v>
      </c>
      <c r="H343" s="374">
        <v>14</v>
      </c>
      <c r="I343" s="373">
        <f>+I342+K343+L343</f>
        <v>76246</v>
      </c>
      <c r="J343" s="34">
        <f t="shared" si="31"/>
        <v>6147</v>
      </c>
      <c r="K343" s="34">
        <f t="shared" si="33"/>
        <v>4451</v>
      </c>
      <c r="L343" s="370">
        <v>1696</v>
      </c>
    </row>
    <row r="344" spans="1:12" x14ac:dyDescent="0.2">
      <c r="A344" s="1" t="s">
        <v>18</v>
      </c>
      <c r="B344" s="1"/>
      <c r="C344" s="370">
        <v>94.91</v>
      </c>
      <c r="D344" s="370">
        <v>3.97</v>
      </c>
      <c r="F344" s="374">
        <v>15</v>
      </c>
      <c r="G344" s="9">
        <f>+G343+105</f>
        <v>1860</v>
      </c>
      <c r="H344" s="374">
        <v>15</v>
      </c>
      <c r="I344" s="373">
        <f t="shared" ref="I344:I379" si="34">+I343+K344</f>
        <v>80697</v>
      </c>
      <c r="J344" s="34">
        <f t="shared" si="31"/>
        <v>4451</v>
      </c>
      <c r="K344" s="34">
        <f t="shared" si="33"/>
        <v>4451</v>
      </c>
      <c r="L344" s="8"/>
    </row>
    <row r="345" spans="1:12" x14ac:dyDescent="0.2">
      <c r="A345" s="1" t="s">
        <v>85</v>
      </c>
      <c r="B345" s="1"/>
      <c r="C345" s="370">
        <v>276.89999999999998</v>
      </c>
      <c r="D345" s="370">
        <v>10</v>
      </c>
      <c r="F345" s="374">
        <v>16</v>
      </c>
      <c r="G345" s="9">
        <f t="shared" ref="G345:G379" si="35">+G344+105</f>
        <v>1965</v>
      </c>
      <c r="H345" s="374">
        <v>16</v>
      </c>
      <c r="I345" s="373">
        <f t="shared" si="34"/>
        <v>85148</v>
      </c>
      <c r="J345" s="34">
        <f t="shared" si="31"/>
        <v>4451</v>
      </c>
      <c r="K345" s="34">
        <f t="shared" si="33"/>
        <v>4451</v>
      </c>
      <c r="L345" s="8"/>
    </row>
    <row r="346" spans="1:12" x14ac:dyDescent="0.2">
      <c r="A346" s="1" t="s">
        <v>86</v>
      </c>
      <c r="B346" s="1"/>
      <c r="C346" s="370">
        <v>0</v>
      </c>
      <c r="D346" s="370">
        <v>23.44</v>
      </c>
      <c r="F346" s="374">
        <v>17</v>
      </c>
      <c r="G346" s="9">
        <f t="shared" si="35"/>
        <v>2070</v>
      </c>
      <c r="H346" s="374">
        <v>17</v>
      </c>
      <c r="I346" s="373">
        <f t="shared" si="34"/>
        <v>89599</v>
      </c>
      <c r="J346" s="34">
        <f t="shared" si="31"/>
        <v>4451</v>
      </c>
      <c r="K346" s="34">
        <f t="shared" si="33"/>
        <v>4451</v>
      </c>
      <c r="L346" s="8"/>
    </row>
    <row r="347" spans="1:12" x14ac:dyDescent="0.2">
      <c r="A347" s="1" t="s">
        <v>133</v>
      </c>
      <c r="B347" s="1"/>
      <c r="C347" s="370">
        <v>477.9</v>
      </c>
      <c r="D347" s="370">
        <v>2.5099999999999998</v>
      </c>
      <c r="F347" s="374">
        <v>18</v>
      </c>
      <c r="G347" s="9">
        <f t="shared" si="35"/>
        <v>2175</v>
      </c>
      <c r="H347" s="374">
        <v>18</v>
      </c>
      <c r="I347" s="373">
        <f t="shared" si="34"/>
        <v>94050</v>
      </c>
      <c r="J347" s="34">
        <f t="shared" si="31"/>
        <v>4451</v>
      </c>
      <c r="K347" s="34">
        <f t="shared" si="33"/>
        <v>4451</v>
      </c>
      <c r="L347" s="8"/>
    </row>
    <row r="348" spans="1:12" x14ac:dyDescent="0.2">
      <c r="A348" s="1" t="s">
        <v>19</v>
      </c>
      <c r="B348" s="1"/>
      <c r="C348" s="370">
        <v>110.86</v>
      </c>
      <c r="D348" s="370">
        <v>0.22</v>
      </c>
      <c r="F348" s="374">
        <v>19</v>
      </c>
      <c r="G348" s="9">
        <f t="shared" si="35"/>
        <v>2280</v>
      </c>
      <c r="H348" s="374">
        <v>19</v>
      </c>
      <c r="I348" s="373">
        <f t="shared" si="34"/>
        <v>98501</v>
      </c>
      <c r="J348" s="34">
        <f t="shared" si="31"/>
        <v>4451</v>
      </c>
      <c r="K348" s="34">
        <f t="shared" si="33"/>
        <v>4451</v>
      </c>
      <c r="L348" s="8"/>
    </row>
    <row r="349" spans="1:12" x14ac:dyDescent="0.2">
      <c r="A349" s="1" t="s">
        <v>80</v>
      </c>
      <c r="B349" s="1"/>
      <c r="C349" s="370">
        <v>1677.28</v>
      </c>
      <c r="D349" s="370">
        <v>42.8</v>
      </c>
      <c r="F349" s="374">
        <v>20</v>
      </c>
      <c r="G349" s="9">
        <f t="shared" si="35"/>
        <v>2385</v>
      </c>
      <c r="H349" s="374">
        <v>20</v>
      </c>
      <c r="I349" s="373">
        <f t="shared" si="34"/>
        <v>102952</v>
      </c>
      <c r="J349" s="34">
        <f t="shared" si="31"/>
        <v>4451</v>
      </c>
      <c r="K349" s="34">
        <f t="shared" si="33"/>
        <v>4451</v>
      </c>
      <c r="L349" s="8"/>
    </row>
    <row r="350" spans="1:12" x14ac:dyDescent="0.2">
      <c r="A350" s="1" t="s">
        <v>82</v>
      </c>
      <c r="B350" s="1"/>
      <c r="C350" s="370">
        <v>1746.86</v>
      </c>
      <c r="D350" s="370">
        <v>57.02</v>
      </c>
      <c r="F350" s="374">
        <v>21</v>
      </c>
      <c r="G350" s="9">
        <f t="shared" si="35"/>
        <v>2490</v>
      </c>
      <c r="H350" s="374">
        <v>21</v>
      </c>
      <c r="I350" s="373">
        <f t="shared" si="34"/>
        <v>107403</v>
      </c>
      <c r="J350" s="34">
        <f t="shared" si="31"/>
        <v>4451</v>
      </c>
      <c r="K350" s="34">
        <f t="shared" si="33"/>
        <v>4451</v>
      </c>
      <c r="L350" s="8"/>
    </row>
    <row r="351" spans="1:12" x14ac:dyDescent="0.2">
      <c r="A351" s="1" t="s">
        <v>81</v>
      </c>
      <c r="B351" s="1"/>
      <c r="C351" s="370">
        <v>1702.9</v>
      </c>
      <c r="D351" s="370">
        <v>86.05</v>
      </c>
      <c r="F351" s="374">
        <v>22</v>
      </c>
      <c r="G351" s="9">
        <f t="shared" si="35"/>
        <v>2595</v>
      </c>
      <c r="H351" s="374">
        <v>22</v>
      </c>
      <c r="I351" s="373">
        <f t="shared" si="34"/>
        <v>111854</v>
      </c>
      <c r="J351" s="34">
        <f t="shared" si="31"/>
        <v>4451</v>
      </c>
      <c r="K351" s="34">
        <f t="shared" si="33"/>
        <v>4451</v>
      </c>
      <c r="L351" s="8"/>
    </row>
    <row r="352" spans="1:12" x14ac:dyDescent="0.2">
      <c r="A352" s="1" t="s">
        <v>20</v>
      </c>
      <c r="B352" s="1"/>
      <c r="C352" s="370">
        <v>840.84</v>
      </c>
      <c r="D352" s="370">
        <v>14.7</v>
      </c>
      <c r="F352" s="374">
        <v>23</v>
      </c>
      <c r="G352" s="9">
        <f t="shared" si="35"/>
        <v>2700</v>
      </c>
      <c r="H352" s="374">
        <v>23</v>
      </c>
      <c r="I352" s="373">
        <f t="shared" si="34"/>
        <v>116305</v>
      </c>
      <c r="J352" s="34">
        <f t="shared" si="31"/>
        <v>4451</v>
      </c>
      <c r="K352" s="34">
        <f t="shared" si="33"/>
        <v>4451</v>
      </c>
      <c r="L352" s="8"/>
    </row>
    <row r="353" spans="1:12" x14ac:dyDescent="0.2">
      <c r="A353" s="1"/>
      <c r="B353" s="4"/>
      <c r="C353" s="18"/>
      <c r="D353" s="18"/>
      <c r="F353" s="374">
        <v>24</v>
      </c>
      <c r="G353" s="9">
        <f t="shared" si="35"/>
        <v>2805</v>
      </c>
      <c r="H353" s="374">
        <v>24</v>
      </c>
      <c r="I353" s="373">
        <f t="shared" si="34"/>
        <v>120756</v>
      </c>
      <c r="J353" s="34">
        <f t="shared" si="31"/>
        <v>4451</v>
      </c>
      <c r="K353" s="34">
        <f t="shared" si="33"/>
        <v>4451</v>
      </c>
      <c r="L353" s="8"/>
    </row>
    <row r="354" spans="1:12" x14ac:dyDescent="0.2">
      <c r="A354" s="1" t="s">
        <v>27</v>
      </c>
      <c r="B354" s="1"/>
      <c r="C354" s="17"/>
      <c r="D354" s="17"/>
      <c r="F354" s="374">
        <v>25</v>
      </c>
      <c r="G354" s="9">
        <f t="shared" si="35"/>
        <v>2910</v>
      </c>
      <c r="H354" s="374">
        <v>25</v>
      </c>
      <c r="I354" s="373">
        <f t="shared" si="34"/>
        <v>125207</v>
      </c>
      <c r="J354" s="34">
        <f t="shared" si="31"/>
        <v>4451</v>
      </c>
      <c r="K354" s="34">
        <f t="shared" si="33"/>
        <v>4451</v>
      </c>
      <c r="L354" s="8"/>
    </row>
    <row r="355" spans="1:12" x14ac:dyDescent="0.2">
      <c r="A355" s="1" t="s">
        <v>21</v>
      </c>
      <c r="B355" s="1"/>
      <c r="C355" s="370">
        <v>3293.33</v>
      </c>
      <c r="D355" s="370">
        <v>19.25</v>
      </c>
      <c r="F355" s="374">
        <v>26</v>
      </c>
      <c r="G355" s="9">
        <f t="shared" si="35"/>
        <v>3015</v>
      </c>
      <c r="H355" s="374">
        <v>26</v>
      </c>
      <c r="I355" s="373">
        <f t="shared" si="34"/>
        <v>129658</v>
      </c>
      <c r="J355" s="34">
        <f t="shared" si="31"/>
        <v>4451</v>
      </c>
      <c r="K355" s="34">
        <f t="shared" si="33"/>
        <v>4451</v>
      </c>
      <c r="L355" s="8"/>
    </row>
    <row r="356" spans="1:12" x14ac:dyDescent="0.2">
      <c r="A356" s="1" t="s">
        <v>22</v>
      </c>
      <c r="B356" s="1"/>
      <c r="C356" s="370">
        <v>488.25</v>
      </c>
      <c r="D356" s="370">
        <v>3.39</v>
      </c>
      <c r="F356" s="374">
        <v>27</v>
      </c>
      <c r="G356" s="9">
        <f t="shared" si="35"/>
        <v>3120</v>
      </c>
      <c r="H356" s="374">
        <v>27</v>
      </c>
      <c r="I356" s="373">
        <f t="shared" si="34"/>
        <v>134109</v>
      </c>
      <c r="J356" s="34">
        <f t="shared" si="31"/>
        <v>4451</v>
      </c>
      <c r="K356" s="34">
        <f t="shared" si="33"/>
        <v>4451</v>
      </c>
      <c r="L356" s="8"/>
    </row>
    <row r="357" spans="1:12" x14ac:dyDescent="0.2">
      <c r="A357" s="1" t="s">
        <v>23</v>
      </c>
      <c r="B357" s="1"/>
      <c r="C357" s="370">
        <v>1818.5</v>
      </c>
      <c r="D357" s="370">
        <v>19.61</v>
      </c>
      <c r="F357" s="374">
        <v>28</v>
      </c>
      <c r="G357" s="9">
        <f t="shared" si="35"/>
        <v>3225</v>
      </c>
      <c r="H357" s="374">
        <v>28</v>
      </c>
      <c r="I357" s="373">
        <f t="shared" si="34"/>
        <v>138560</v>
      </c>
      <c r="J357" s="34">
        <f t="shared" si="31"/>
        <v>4451</v>
      </c>
      <c r="K357" s="34">
        <f t="shared" si="33"/>
        <v>4451</v>
      </c>
      <c r="L357" s="8"/>
    </row>
    <row r="358" spans="1:12" x14ac:dyDescent="0.2">
      <c r="A358" s="4"/>
      <c r="B358" s="4"/>
      <c r="C358" s="18"/>
      <c r="D358" s="18"/>
      <c r="F358" s="374">
        <v>29</v>
      </c>
      <c r="G358" s="9">
        <f t="shared" si="35"/>
        <v>3330</v>
      </c>
      <c r="H358" s="374">
        <v>29</v>
      </c>
      <c r="I358" s="373">
        <f t="shared" si="34"/>
        <v>143011</v>
      </c>
      <c r="J358" s="34">
        <f t="shared" si="31"/>
        <v>4451</v>
      </c>
      <c r="K358" s="34">
        <f t="shared" si="33"/>
        <v>4451</v>
      </c>
      <c r="L358" s="8"/>
    </row>
    <row r="359" spans="1:12" x14ac:dyDescent="0.2">
      <c r="A359" s="1" t="s">
        <v>134</v>
      </c>
      <c r="B359" s="1"/>
      <c r="C359" s="19">
        <f>SUM(C341:C357)</f>
        <v>12572.71</v>
      </c>
      <c r="D359" s="19">
        <f>SUM(D341:D357)</f>
        <v>285.8</v>
      </c>
      <c r="F359" s="374">
        <v>30</v>
      </c>
      <c r="G359" s="9">
        <f t="shared" si="35"/>
        <v>3435</v>
      </c>
      <c r="H359" s="374">
        <v>30</v>
      </c>
      <c r="I359" s="373">
        <f t="shared" si="34"/>
        <v>147462</v>
      </c>
      <c r="J359" s="34">
        <f t="shared" si="31"/>
        <v>4451</v>
      </c>
      <c r="K359" s="34">
        <f t="shared" si="33"/>
        <v>4451</v>
      </c>
      <c r="L359" s="8"/>
    </row>
    <row r="360" spans="1:12" x14ac:dyDescent="0.2">
      <c r="A360" s="4"/>
      <c r="B360" s="4"/>
      <c r="C360" s="18"/>
      <c r="D360" s="18"/>
      <c r="F360" s="374">
        <v>31</v>
      </c>
      <c r="G360" s="9">
        <f t="shared" si="35"/>
        <v>3540</v>
      </c>
      <c r="H360" s="374">
        <v>31</v>
      </c>
      <c r="I360" s="373">
        <f t="shared" si="34"/>
        <v>151913</v>
      </c>
      <c r="J360" s="34">
        <f t="shared" si="31"/>
        <v>4451</v>
      </c>
      <c r="K360" s="34">
        <f t="shared" si="33"/>
        <v>4451</v>
      </c>
      <c r="L360" s="8"/>
    </row>
    <row r="361" spans="1:12" x14ac:dyDescent="0.2">
      <c r="A361" s="1" t="s">
        <v>135</v>
      </c>
      <c r="B361" s="1"/>
      <c r="C361" s="370">
        <v>104.17</v>
      </c>
      <c r="D361" s="370">
        <v>18.649999999999999</v>
      </c>
      <c r="F361" s="374">
        <v>32</v>
      </c>
      <c r="G361" s="9">
        <f t="shared" si="35"/>
        <v>3645</v>
      </c>
      <c r="H361" s="374">
        <v>32</v>
      </c>
      <c r="I361" s="373">
        <f t="shared" si="34"/>
        <v>156364</v>
      </c>
      <c r="J361" s="34">
        <f t="shared" si="31"/>
        <v>4451</v>
      </c>
      <c r="K361" s="34">
        <f t="shared" si="33"/>
        <v>4451</v>
      </c>
      <c r="L361" s="8"/>
    </row>
    <row r="362" spans="1:12" x14ac:dyDescent="0.2">
      <c r="A362" s="1" t="s">
        <v>136</v>
      </c>
      <c r="B362" s="1"/>
      <c r="C362" s="370">
        <v>0</v>
      </c>
      <c r="D362" s="370">
        <v>209.62</v>
      </c>
      <c r="F362" s="374">
        <v>33</v>
      </c>
      <c r="G362" s="9">
        <f t="shared" si="35"/>
        <v>3750</v>
      </c>
      <c r="H362" s="374">
        <v>33</v>
      </c>
      <c r="I362" s="373">
        <f t="shared" si="34"/>
        <v>160815</v>
      </c>
      <c r="J362" s="34">
        <f t="shared" si="31"/>
        <v>4451</v>
      </c>
      <c r="K362" s="34">
        <f t="shared" si="33"/>
        <v>4451</v>
      </c>
      <c r="L362" s="8"/>
    </row>
    <row r="363" spans="1:12" x14ac:dyDescent="0.2">
      <c r="F363" s="374">
        <v>34</v>
      </c>
      <c r="G363" s="9">
        <f t="shared" si="35"/>
        <v>3855</v>
      </c>
      <c r="H363" s="374">
        <v>34</v>
      </c>
      <c r="I363" s="373">
        <f t="shared" si="34"/>
        <v>165266</v>
      </c>
      <c r="J363" s="34">
        <f t="shared" si="31"/>
        <v>4451</v>
      </c>
      <c r="K363" s="34">
        <f t="shared" si="33"/>
        <v>4451</v>
      </c>
      <c r="L363" s="8"/>
    </row>
    <row r="364" spans="1:12" x14ac:dyDescent="0.2">
      <c r="F364" s="374">
        <v>35</v>
      </c>
      <c r="G364" s="9">
        <f t="shared" si="35"/>
        <v>3960</v>
      </c>
      <c r="H364" s="374">
        <v>35</v>
      </c>
      <c r="I364" s="373">
        <f t="shared" si="34"/>
        <v>169717</v>
      </c>
      <c r="J364" s="34">
        <f t="shared" si="31"/>
        <v>4451</v>
      </c>
      <c r="K364" s="34">
        <f t="shared" si="33"/>
        <v>4451</v>
      </c>
      <c r="L364" s="8"/>
    </row>
    <row r="365" spans="1:12" x14ac:dyDescent="0.2">
      <c r="F365" s="9">
        <v>36</v>
      </c>
      <c r="G365" s="9">
        <f t="shared" si="35"/>
        <v>4065</v>
      </c>
      <c r="H365" s="9">
        <v>36</v>
      </c>
      <c r="I365" s="373">
        <f t="shared" si="34"/>
        <v>174168</v>
      </c>
      <c r="J365" s="34">
        <f t="shared" si="31"/>
        <v>4451</v>
      </c>
      <c r="K365" s="34">
        <f t="shared" si="33"/>
        <v>4451</v>
      </c>
      <c r="L365" s="8"/>
    </row>
    <row r="366" spans="1:12" x14ac:dyDescent="0.2">
      <c r="F366" s="9">
        <v>37</v>
      </c>
      <c r="G366" s="9">
        <f t="shared" si="35"/>
        <v>4170</v>
      </c>
      <c r="H366" s="9">
        <v>37</v>
      </c>
      <c r="I366" s="373">
        <f t="shared" si="34"/>
        <v>178619</v>
      </c>
      <c r="J366" s="34">
        <f t="shared" si="31"/>
        <v>4451</v>
      </c>
      <c r="K366" s="34">
        <f t="shared" si="33"/>
        <v>4451</v>
      </c>
      <c r="L366" s="8"/>
    </row>
    <row r="367" spans="1:12" x14ac:dyDescent="0.2">
      <c r="F367" s="9">
        <v>38</v>
      </c>
      <c r="G367" s="9">
        <f t="shared" si="35"/>
        <v>4275</v>
      </c>
      <c r="H367" s="9">
        <v>38</v>
      </c>
      <c r="I367" s="373">
        <f t="shared" si="34"/>
        <v>183070</v>
      </c>
      <c r="J367" s="34">
        <f t="shared" si="31"/>
        <v>4451</v>
      </c>
      <c r="K367" s="34">
        <f t="shared" si="33"/>
        <v>4451</v>
      </c>
      <c r="L367" s="8"/>
    </row>
    <row r="368" spans="1:12" x14ac:dyDescent="0.2">
      <c r="F368" s="9">
        <v>39</v>
      </c>
      <c r="G368" s="9">
        <f t="shared" si="35"/>
        <v>4380</v>
      </c>
      <c r="H368" s="9">
        <v>39</v>
      </c>
      <c r="I368" s="373">
        <f t="shared" si="34"/>
        <v>187521</v>
      </c>
      <c r="J368" s="34">
        <f t="shared" si="31"/>
        <v>4451</v>
      </c>
      <c r="K368" s="34">
        <f t="shared" si="33"/>
        <v>4451</v>
      </c>
      <c r="L368" s="8"/>
    </row>
    <row r="369" spans="1:15" x14ac:dyDescent="0.2">
      <c r="F369" s="9">
        <v>40</v>
      </c>
      <c r="G369" s="9">
        <f t="shared" si="35"/>
        <v>4485</v>
      </c>
      <c r="H369" s="9">
        <v>40</v>
      </c>
      <c r="I369" s="373">
        <f t="shared" si="34"/>
        <v>191972</v>
      </c>
      <c r="J369" s="34">
        <f t="shared" si="31"/>
        <v>4451</v>
      </c>
      <c r="K369" s="34">
        <f t="shared" si="33"/>
        <v>4451</v>
      </c>
      <c r="L369" s="8"/>
    </row>
    <row r="370" spans="1:15" x14ac:dyDescent="0.2">
      <c r="F370" s="9">
        <v>41</v>
      </c>
      <c r="G370" s="9">
        <f t="shared" si="35"/>
        <v>4590</v>
      </c>
      <c r="H370" s="9">
        <v>41</v>
      </c>
      <c r="I370" s="373">
        <f t="shared" si="34"/>
        <v>196423</v>
      </c>
      <c r="J370" s="34">
        <f t="shared" si="31"/>
        <v>4451</v>
      </c>
      <c r="K370" s="34">
        <f t="shared" si="33"/>
        <v>4451</v>
      </c>
      <c r="L370" s="8"/>
    </row>
    <row r="371" spans="1:15" x14ac:dyDescent="0.2">
      <c r="F371" s="9">
        <v>42</v>
      </c>
      <c r="G371" s="9">
        <f t="shared" si="35"/>
        <v>4695</v>
      </c>
      <c r="H371" s="9">
        <v>42</v>
      </c>
      <c r="I371" s="373">
        <f t="shared" si="34"/>
        <v>200874</v>
      </c>
      <c r="J371" s="34">
        <f t="shared" si="31"/>
        <v>4451</v>
      </c>
      <c r="K371" s="34">
        <f t="shared" si="33"/>
        <v>4451</v>
      </c>
      <c r="L371" s="8"/>
    </row>
    <row r="372" spans="1:15" x14ac:dyDescent="0.2">
      <c r="F372" s="9">
        <v>43</v>
      </c>
      <c r="G372" s="9">
        <f t="shared" si="35"/>
        <v>4800</v>
      </c>
      <c r="H372" s="9">
        <v>43</v>
      </c>
      <c r="I372" s="373">
        <f t="shared" si="34"/>
        <v>205325</v>
      </c>
      <c r="J372" s="34">
        <f t="shared" si="31"/>
        <v>4451</v>
      </c>
      <c r="K372" s="34">
        <f t="shared" si="33"/>
        <v>4451</v>
      </c>
      <c r="L372" s="8"/>
    </row>
    <row r="373" spans="1:15" x14ac:dyDescent="0.2">
      <c r="F373" s="9">
        <v>44</v>
      </c>
      <c r="G373" s="9">
        <f t="shared" si="35"/>
        <v>4905</v>
      </c>
      <c r="H373" s="9">
        <v>44</v>
      </c>
      <c r="I373" s="373">
        <f t="shared" si="34"/>
        <v>209776</v>
      </c>
      <c r="J373" s="34">
        <f t="shared" si="31"/>
        <v>4451</v>
      </c>
      <c r="K373" s="34">
        <f t="shared" si="33"/>
        <v>4451</v>
      </c>
      <c r="L373" s="8"/>
    </row>
    <row r="374" spans="1:15" x14ac:dyDescent="0.2">
      <c r="F374" s="9">
        <v>45</v>
      </c>
      <c r="G374" s="9">
        <f t="shared" si="35"/>
        <v>5010</v>
      </c>
      <c r="H374" s="9">
        <v>45</v>
      </c>
      <c r="I374" s="373">
        <f t="shared" si="34"/>
        <v>214227</v>
      </c>
      <c r="J374" s="34">
        <f t="shared" si="31"/>
        <v>4451</v>
      </c>
      <c r="K374" s="34">
        <f t="shared" si="33"/>
        <v>4451</v>
      </c>
      <c r="L374" s="8"/>
    </row>
    <row r="375" spans="1:15" x14ac:dyDescent="0.2">
      <c r="F375" s="9">
        <v>46</v>
      </c>
      <c r="G375" s="9">
        <f t="shared" si="35"/>
        <v>5115</v>
      </c>
      <c r="H375" s="9">
        <v>46</v>
      </c>
      <c r="I375" s="373">
        <f t="shared" si="34"/>
        <v>218678</v>
      </c>
      <c r="J375" s="34">
        <f t="shared" si="31"/>
        <v>4451</v>
      </c>
      <c r="K375" s="34">
        <f t="shared" si="33"/>
        <v>4451</v>
      </c>
      <c r="L375" s="8"/>
    </row>
    <row r="376" spans="1:15" x14ac:dyDescent="0.2">
      <c r="F376" s="9">
        <v>47</v>
      </c>
      <c r="G376" s="9">
        <f t="shared" si="35"/>
        <v>5220</v>
      </c>
      <c r="H376" s="9">
        <v>47</v>
      </c>
      <c r="I376" s="373">
        <f t="shared" si="34"/>
        <v>223129</v>
      </c>
      <c r="J376" s="34">
        <f t="shared" si="31"/>
        <v>4451</v>
      </c>
      <c r="K376" s="34">
        <f t="shared" si="33"/>
        <v>4451</v>
      </c>
      <c r="L376" s="8"/>
    </row>
    <row r="377" spans="1:15" x14ac:dyDescent="0.2">
      <c r="F377" s="9">
        <v>48</v>
      </c>
      <c r="G377" s="9">
        <f t="shared" si="35"/>
        <v>5325</v>
      </c>
      <c r="H377" s="9">
        <v>48</v>
      </c>
      <c r="I377" s="373">
        <f t="shared" si="34"/>
        <v>227580</v>
      </c>
      <c r="J377" s="34">
        <f t="shared" si="31"/>
        <v>4451</v>
      </c>
      <c r="K377" s="34">
        <f t="shared" si="33"/>
        <v>4451</v>
      </c>
      <c r="L377" s="8"/>
    </row>
    <row r="378" spans="1:15" x14ac:dyDescent="0.2">
      <c r="F378" s="9">
        <v>49</v>
      </c>
      <c r="G378" s="9">
        <f t="shared" si="35"/>
        <v>5430</v>
      </c>
      <c r="H378" s="9">
        <v>49</v>
      </c>
      <c r="I378" s="373">
        <f t="shared" si="34"/>
        <v>232031</v>
      </c>
      <c r="J378" s="34">
        <f t="shared" si="31"/>
        <v>4451</v>
      </c>
      <c r="K378" s="34">
        <f t="shared" si="33"/>
        <v>4451</v>
      </c>
      <c r="L378" s="8"/>
    </row>
    <row r="379" spans="1:15" x14ac:dyDescent="0.2">
      <c r="F379" s="9">
        <v>50</v>
      </c>
      <c r="G379" s="9">
        <f t="shared" si="35"/>
        <v>5535</v>
      </c>
      <c r="H379" s="9">
        <v>50</v>
      </c>
      <c r="I379" s="373">
        <f t="shared" si="34"/>
        <v>236482</v>
      </c>
      <c r="J379" s="34">
        <f t="shared" si="31"/>
        <v>4451</v>
      </c>
      <c r="K379" s="34">
        <f t="shared" si="33"/>
        <v>4451</v>
      </c>
      <c r="L379" s="8"/>
    </row>
    <row r="383" spans="1:15" x14ac:dyDescent="0.2">
      <c r="A383" s="4" t="s">
        <v>7</v>
      </c>
      <c r="B383" s="1"/>
      <c r="C383" s="834">
        <v>2008</v>
      </c>
      <c r="D383" s="836"/>
      <c r="F383" s="1" t="s">
        <v>76</v>
      </c>
      <c r="G383" s="1" t="s">
        <v>59</v>
      </c>
      <c r="H383" s="1" t="s">
        <v>76</v>
      </c>
      <c r="I383" s="1" t="s">
        <v>36</v>
      </c>
      <c r="J383" s="1" t="s">
        <v>77</v>
      </c>
      <c r="K383" s="22" t="s">
        <v>78</v>
      </c>
      <c r="L383" s="1" t="s">
        <v>137</v>
      </c>
    </row>
    <row r="384" spans="1:15" x14ac:dyDescent="0.2">
      <c r="A384" s="1" t="s">
        <v>8</v>
      </c>
      <c r="B384" s="1"/>
      <c r="C384" s="16"/>
      <c r="F384" s="1" t="s">
        <v>58</v>
      </c>
      <c r="G384" s="1" t="s">
        <v>60</v>
      </c>
      <c r="H384" s="1"/>
      <c r="I384" s="1"/>
      <c r="J384" s="1"/>
      <c r="K384" s="1"/>
      <c r="L384" s="22" t="s">
        <v>79</v>
      </c>
      <c r="N384" s="20" t="s">
        <v>75</v>
      </c>
      <c r="O384" s="1"/>
    </row>
    <row r="385" spans="1:15" x14ac:dyDescent="0.2">
      <c r="A385" s="1" t="s">
        <v>9</v>
      </c>
      <c r="B385" s="1"/>
      <c r="C385" s="370">
        <v>1255.52</v>
      </c>
      <c r="D385" s="370">
        <v>13.22</v>
      </c>
      <c r="F385" s="9">
        <v>0</v>
      </c>
      <c r="G385" s="9">
        <v>0</v>
      </c>
      <c r="H385" s="9">
        <v>0</v>
      </c>
      <c r="I385" s="373"/>
      <c r="J385" s="8"/>
      <c r="K385" s="8"/>
      <c r="L385" s="8"/>
      <c r="N385" s="21" t="s">
        <v>33</v>
      </c>
      <c r="O385" s="372">
        <v>9</v>
      </c>
    </row>
    <row r="386" spans="1:15" x14ac:dyDescent="0.2">
      <c r="A386" s="1" t="s">
        <v>10</v>
      </c>
      <c r="B386" s="1"/>
      <c r="C386" s="370">
        <v>42.3</v>
      </c>
      <c r="D386" s="370">
        <v>0.41</v>
      </c>
      <c r="F386" s="374">
        <v>2</v>
      </c>
      <c r="G386" s="9">
        <v>375</v>
      </c>
      <c r="H386" s="374">
        <v>2</v>
      </c>
      <c r="I386" s="376">
        <v>17085</v>
      </c>
      <c r="J386" s="8"/>
      <c r="K386" s="8"/>
      <c r="L386" s="8"/>
      <c r="N386" s="368" t="s">
        <v>34</v>
      </c>
      <c r="O386" s="372">
        <v>6.17</v>
      </c>
    </row>
    <row r="387" spans="1:15" x14ac:dyDescent="0.2">
      <c r="A387" s="1" t="s">
        <v>11</v>
      </c>
      <c r="B387" s="1"/>
      <c r="C387" s="370">
        <v>0</v>
      </c>
      <c r="D387" s="370">
        <v>17.62</v>
      </c>
      <c r="F387" s="374">
        <v>3</v>
      </c>
      <c r="G387" s="9">
        <v>495</v>
      </c>
      <c r="H387" s="374">
        <v>3</v>
      </c>
      <c r="I387" s="376">
        <v>21982</v>
      </c>
      <c r="J387" s="34">
        <v>4897</v>
      </c>
      <c r="K387" s="8"/>
      <c r="L387" s="8"/>
      <c r="N387" s="368" t="s">
        <v>35</v>
      </c>
      <c r="O387" s="372">
        <v>3.2</v>
      </c>
    </row>
    <row r="388" spans="1:15" x14ac:dyDescent="0.2">
      <c r="A388" s="1" t="s">
        <v>12</v>
      </c>
      <c r="B388" s="4"/>
      <c r="C388" s="64"/>
      <c r="D388" s="64"/>
      <c r="F388" s="374">
        <v>4</v>
      </c>
      <c r="G388" s="9">
        <v>650</v>
      </c>
      <c r="H388" s="374">
        <v>4</v>
      </c>
      <c r="I388" s="376">
        <v>28308</v>
      </c>
      <c r="J388" s="34">
        <v>6326</v>
      </c>
      <c r="K388" s="8"/>
      <c r="L388" s="8"/>
      <c r="N388" s="368" t="s">
        <v>61</v>
      </c>
      <c r="O388" s="372">
        <v>280</v>
      </c>
    </row>
    <row r="389" spans="1:15" x14ac:dyDescent="0.2">
      <c r="A389" s="1" t="s">
        <v>13</v>
      </c>
      <c r="B389" s="1"/>
      <c r="C389" s="370">
        <v>81.23</v>
      </c>
      <c r="D389" s="370">
        <v>1.42</v>
      </c>
      <c r="F389" s="374">
        <v>5</v>
      </c>
      <c r="G389" s="9">
        <v>785</v>
      </c>
      <c r="H389" s="374">
        <v>5</v>
      </c>
      <c r="I389" s="376">
        <v>33817</v>
      </c>
      <c r="J389" s="34">
        <v>5509</v>
      </c>
      <c r="K389" s="8"/>
      <c r="L389" s="8"/>
      <c r="N389" s="368" t="s">
        <v>62</v>
      </c>
      <c r="O389" s="372">
        <v>2.06</v>
      </c>
    </row>
    <row r="390" spans="1:15" x14ac:dyDescent="0.2">
      <c r="A390" s="1" t="s">
        <v>14</v>
      </c>
      <c r="B390" s="1"/>
      <c r="C390" s="370">
        <v>28.5</v>
      </c>
      <c r="D390" s="370">
        <v>5.91</v>
      </c>
      <c r="F390" s="374">
        <v>6</v>
      </c>
      <c r="G390" s="9">
        <v>875</v>
      </c>
      <c r="H390" s="374">
        <v>6</v>
      </c>
      <c r="I390" s="376">
        <v>37490</v>
      </c>
      <c r="J390" s="34">
        <v>3673</v>
      </c>
      <c r="K390" s="8"/>
      <c r="L390" s="8"/>
      <c r="N390" s="2" t="s">
        <v>48</v>
      </c>
      <c r="O390" s="377">
        <v>179</v>
      </c>
    </row>
    <row r="391" spans="1:15" x14ac:dyDescent="0.2">
      <c r="A391" s="1" t="s">
        <v>24</v>
      </c>
      <c r="B391" s="1"/>
      <c r="C391" s="370">
        <v>37.18</v>
      </c>
      <c r="D391" s="370">
        <v>0.41</v>
      </c>
      <c r="F391" s="374">
        <v>7</v>
      </c>
      <c r="G391" s="9">
        <v>980</v>
      </c>
      <c r="H391" s="374">
        <v>7</v>
      </c>
      <c r="I391" s="373">
        <v>41775</v>
      </c>
      <c r="J391" s="34">
        <v>4285</v>
      </c>
      <c r="K391" s="370">
        <v>4285</v>
      </c>
      <c r="L391" s="8"/>
    </row>
    <row r="392" spans="1:15" x14ac:dyDescent="0.2">
      <c r="A392" s="1" t="s">
        <v>132</v>
      </c>
      <c r="B392" s="1"/>
      <c r="C392" s="370">
        <v>336.47</v>
      </c>
      <c r="D392" s="370">
        <v>1.82</v>
      </c>
      <c r="F392" s="374">
        <v>8</v>
      </c>
      <c r="G392" s="9">
        <v>1085</v>
      </c>
      <c r="H392" s="374">
        <v>8</v>
      </c>
      <c r="I392" s="373">
        <v>46060</v>
      </c>
      <c r="J392" s="34">
        <v>4285</v>
      </c>
      <c r="K392" s="34">
        <v>4285</v>
      </c>
      <c r="L392" s="8"/>
    </row>
    <row r="393" spans="1:15" x14ac:dyDescent="0.2">
      <c r="A393" s="1"/>
      <c r="B393" s="1"/>
      <c r="C393" s="17"/>
      <c r="D393" s="17"/>
      <c r="F393" s="374">
        <v>9</v>
      </c>
      <c r="G393" s="9">
        <v>1190</v>
      </c>
      <c r="H393" s="374">
        <v>9</v>
      </c>
      <c r="I393" s="373">
        <v>50345</v>
      </c>
      <c r="J393" s="34">
        <v>4285</v>
      </c>
      <c r="K393" s="34">
        <v>4285</v>
      </c>
      <c r="L393" s="8"/>
    </row>
    <row r="394" spans="1:15" x14ac:dyDescent="0.2">
      <c r="A394" s="4" t="s">
        <v>15</v>
      </c>
      <c r="B394" s="1"/>
      <c r="C394" s="18"/>
      <c r="D394" s="18"/>
      <c r="F394" s="374">
        <v>10</v>
      </c>
      <c r="G394" s="9">
        <v>1295</v>
      </c>
      <c r="H394" s="374">
        <v>10</v>
      </c>
      <c r="I394" s="373">
        <v>54630</v>
      </c>
      <c r="J394" s="34">
        <v>4285</v>
      </c>
      <c r="K394" s="34">
        <v>4285</v>
      </c>
      <c r="L394" s="8"/>
    </row>
    <row r="395" spans="1:15" x14ac:dyDescent="0.2">
      <c r="A395" s="1" t="s">
        <v>26</v>
      </c>
      <c r="B395" s="1"/>
      <c r="C395" s="18"/>
      <c r="D395" s="18"/>
      <c r="F395" s="374">
        <v>11</v>
      </c>
      <c r="G395" s="9">
        <v>1400</v>
      </c>
      <c r="H395" s="374">
        <v>11</v>
      </c>
      <c r="I395" s="373">
        <v>58915</v>
      </c>
      <c r="J395" s="34">
        <v>4285</v>
      </c>
      <c r="K395" s="34">
        <v>4285</v>
      </c>
      <c r="L395" s="8"/>
    </row>
    <row r="396" spans="1:15" x14ac:dyDescent="0.2">
      <c r="A396" s="1" t="s">
        <v>16</v>
      </c>
      <c r="B396" s="1"/>
      <c r="C396" s="370">
        <v>8.8800000000000008</v>
      </c>
      <c r="D396" s="370">
        <v>1.26</v>
      </c>
      <c r="F396" s="374">
        <v>12</v>
      </c>
      <c r="G396" s="9">
        <v>1505</v>
      </c>
      <c r="H396" s="374">
        <v>12</v>
      </c>
      <c r="I396" s="373">
        <v>63200</v>
      </c>
      <c r="J396" s="34">
        <v>4285</v>
      </c>
      <c r="K396" s="34">
        <v>4285</v>
      </c>
      <c r="L396" s="8"/>
    </row>
    <row r="397" spans="1:15" x14ac:dyDescent="0.2">
      <c r="A397" s="1" t="s">
        <v>25</v>
      </c>
      <c r="B397" s="1"/>
      <c r="C397" s="370">
        <v>8.8800000000000008</v>
      </c>
      <c r="D397" s="370">
        <v>0.93</v>
      </c>
      <c r="F397" s="374">
        <v>13</v>
      </c>
      <c r="G397" s="9">
        <v>1610</v>
      </c>
      <c r="H397" s="374">
        <v>13</v>
      </c>
      <c r="I397" s="373">
        <v>67485</v>
      </c>
      <c r="J397" s="34">
        <v>4285</v>
      </c>
      <c r="K397" s="34">
        <v>4285</v>
      </c>
      <c r="L397" s="8"/>
    </row>
    <row r="398" spans="1:15" x14ac:dyDescent="0.2">
      <c r="A398" s="1" t="s">
        <v>17</v>
      </c>
      <c r="B398" s="1"/>
      <c r="C398" s="370">
        <v>24.75</v>
      </c>
      <c r="D398" s="370">
        <v>0.13</v>
      </c>
      <c r="F398" s="374">
        <v>14</v>
      </c>
      <c r="G398" s="9">
        <v>1755</v>
      </c>
      <c r="H398" s="374">
        <v>14</v>
      </c>
      <c r="I398" s="373">
        <v>73402</v>
      </c>
      <c r="J398" s="34">
        <v>5917</v>
      </c>
      <c r="K398" s="34">
        <v>4285</v>
      </c>
      <c r="L398" s="370">
        <v>1632</v>
      </c>
    </row>
    <row r="399" spans="1:15" x14ac:dyDescent="0.2">
      <c r="A399" s="1" t="s">
        <v>18</v>
      </c>
      <c r="B399" s="1"/>
      <c r="C399" s="370">
        <v>91.35</v>
      </c>
      <c r="D399" s="370">
        <v>3.82</v>
      </c>
      <c r="F399" s="374">
        <v>15</v>
      </c>
      <c r="G399" s="9">
        <f>+G398+105</f>
        <v>1860</v>
      </c>
      <c r="H399" s="374">
        <v>15</v>
      </c>
      <c r="I399" s="373">
        <v>77687</v>
      </c>
      <c r="J399" s="34">
        <v>4285</v>
      </c>
      <c r="K399" s="34">
        <v>4285</v>
      </c>
      <c r="L399" s="8"/>
    </row>
    <row r="400" spans="1:15" x14ac:dyDescent="0.2">
      <c r="A400" s="1" t="s">
        <v>85</v>
      </c>
      <c r="B400" s="1"/>
      <c r="C400" s="370">
        <v>266.51</v>
      </c>
      <c r="D400" s="370">
        <v>9.6199999999999992</v>
      </c>
      <c r="F400" s="374">
        <v>16</v>
      </c>
      <c r="G400" s="9">
        <f t="shared" ref="G400:G434" si="36">+G399+105</f>
        <v>1965</v>
      </c>
      <c r="H400" s="374">
        <v>16</v>
      </c>
      <c r="I400" s="373">
        <v>81972</v>
      </c>
      <c r="J400" s="34">
        <v>4285</v>
      </c>
      <c r="K400" s="34">
        <v>4285</v>
      </c>
      <c r="L400" s="8"/>
    </row>
    <row r="401" spans="1:12" x14ac:dyDescent="0.2">
      <c r="A401" s="1" t="s">
        <v>86</v>
      </c>
      <c r="B401" s="1"/>
      <c r="C401" s="370">
        <v>0</v>
      </c>
      <c r="D401" s="370">
        <v>22.56</v>
      </c>
      <c r="F401" s="374">
        <v>17</v>
      </c>
      <c r="G401" s="9">
        <f t="shared" si="36"/>
        <v>2070</v>
      </c>
      <c r="H401" s="374">
        <v>17</v>
      </c>
      <c r="I401" s="373">
        <v>86257</v>
      </c>
      <c r="J401" s="34">
        <v>4285</v>
      </c>
      <c r="K401" s="34">
        <v>4285</v>
      </c>
      <c r="L401" s="8"/>
    </row>
    <row r="402" spans="1:12" x14ac:dyDescent="0.2">
      <c r="A402" s="1" t="s">
        <v>133</v>
      </c>
      <c r="B402" s="1"/>
      <c r="C402" s="370">
        <v>459.96</v>
      </c>
      <c r="D402" s="370">
        <v>2.42</v>
      </c>
      <c r="F402" s="374">
        <v>18</v>
      </c>
      <c r="G402" s="9">
        <f t="shared" si="36"/>
        <v>2175</v>
      </c>
      <c r="H402" s="374">
        <v>18</v>
      </c>
      <c r="I402" s="373">
        <v>90542</v>
      </c>
      <c r="J402" s="34">
        <v>4285</v>
      </c>
      <c r="K402" s="34">
        <v>4285</v>
      </c>
      <c r="L402" s="8"/>
    </row>
    <row r="403" spans="1:12" x14ac:dyDescent="0.2">
      <c r="A403" s="1" t="s">
        <v>19</v>
      </c>
      <c r="B403" s="1"/>
      <c r="C403" s="370">
        <v>106.7</v>
      </c>
      <c r="D403" s="370">
        <v>0.21</v>
      </c>
      <c r="F403" s="374">
        <v>19</v>
      </c>
      <c r="G403" s="9">
        <f t="shared" si="36"/>
        <v>2280</v>
      </c>
      <c r="H403" s="374">
        <v>19</v>
      </c>
      <c r="I403" s="373">
        <v>94827</v>
      </c>
      <c r="J403" s="34">
        <v>4285</v>
      </c>
      <c r="K403" s="34">
        <v>4285</v>
      </c>
      <c r="L403" s="8"/>
    </row>
    <row r="404" spans="1:12" x14ac:dyDescent="0.2">
      <c r="A404" s="1" t="s">
        <v>80</v>
      </c>
      <c r="B404" s="1"/>
      <c r="C404" s="370">
        <v>1614.32</v>
      </c>
      <c r="D404" s="370">
        <v>41.19</v>
      </c>
      <c r="F404" s="374">
        <v>20</v>
      </c>
      <c r="G404" s="9">
        <f t="shared" si="36"/>
        <v>2385</v>
      </c>
      <c r="H404" s="374">
        <v>20</v>
      </c>
      <c r="I404" s="373">
        <v>99112</v>
      </c>
      <c r="J404" s="34">
        <v>4285</v>
      </c>
      <c r="K404" s="34">
        <v>4285</v>
      </c>
      <c r="L404" s="8"/>
    </row>
    <row r="405" spans="1:12" x14ac:dyDescent="0.2">
      <c r="A405" s="1" t="s">
        <v>82</v>
      </c>
      <c r="B405" s="1"/>
      <c r="C405" s="370">
        <v>1681.29</v>
      </c>
      <c r="D405" s="370">
        <v>54.88</v>
      </c>
      <c r="F405" s="374">
        <v>21</v>
      </c>
      <c r="G405" s="9">
        <f t="shared" si="36"/>
        <v>2490</v>
      </c>
      <c r="H405" s="374">
        <v>21</v>
      </c>
      <c r="I405" s="373">
        <v>103397</v>
      </c>
      <c r="J405" s="34">
        <v>4285</v>
      </c>
      <c r="K405" s="34">
        <v>4285</v>
      </c>
      <c r="L405" s="8"/>
    </row>
    <row r="406" spans="1:12" x14ac:dyDescent="0.2">
      <c r="A406" s="1" t="s">
        <v>81</v>
      </c>
      <c r="B406" s="1"/>
      <c r="C406" s="370">
        <v>1638.98</v>
      </c>
      <c r="D406" s="370">
        <v>82.82</v>
      </c>
      <c r="F406" s="374">
        <v>22</v>
      </c>
      <c r="G406" s="9">
        <f t="shared" si="36"/>
        <v>2595</v>
      </c>
      <c r="H406" s="374">
        <v>22</v>
      </c>
      <c r="I406" s="373">
        <v>107682</v>
      </c>
      <c r="J406" s="34">
        <v>4285</v>
      </c>
      <c r="K406" s="34">
        <v>4285</v>
      </c>
      <c r="L406" s="8"/>
    </row>
    <row r="407" spans="1:12" x14ac:dyDescent="0.2">
      <c r="A407" s="1" t="s">
        <v>20</v>
      </c>
      <c r="B407" s="1"/>
      <c r="C407" s="370">
        <v>809.31</v>
      </c>
      <c r="D407" s="370">
        <v>14.16</v>
      </c>
      <c r="F407" s="374">
        <v>23</v>
      </c>
      <c r="G407" s="9">
        <f t="shared" si="36"/>
        <v>2700</v>
      </c>
      <c r="H407" s="374">
        <v>23</v>
      </c>
      <c r="I407" s="373">
        <v>111967</v>
      </c>
      <c r="J407" s="34">
        <v>4285</v>
      </c>
      <c r="K407" s="34">
        <v>4285</v>
      </c>
      <c r="L407" s="8"/>
    </row>
    <row r="408" spans="1:12" x14ac:dyDescent="0.2">
      <c r="A408" s="1"/>
      <c r="B408" s="4"/>
      <c r="C408" s="18"/>
      <c r="D408" s="18"/>
      <c r="F408" s="374">
        <v>24</v>
      </c>
      <c r="G408" s="9">
        <f t="shared" si="36"/>
        <v>2805</v>
      </c>
      <c r="H408" s="374">
        <v>24</v>
      </c>
      <c r="I408" s="373">
        <v>116252</v>
      </c>
      <c r="J408" s="34">
        <v>4285</v>
      </c>
      <c r="K408" s="34">
        <v>4285</v>
      </c>
      <c r="L408" s="8"/>
    </row>
    <row r="409" spans="1:12" x14ac:dyDescent="0.2">
      <c r="A409" s="1" t="s">
        <v>27</v>
      </c>
      <c r="B409" s="1"/>
      <c r="C409" s="17"/>
      <c r="D409" s="17"/>
      <c r="F409" s="374">
        <v>25</v>
      </c>
      <c r="G409" s="9">
        <f t="shared" si="36"/>
        <v>2910</v>
      </c>
      <c r="H409" s="374">
        <v>25</v>
      </c>
      <c r="I409" s="373">
        <v>120537</v>
      </c>
      <c r="J409" s="34">
        <v>4285</v>
      </c>
      <c r="K409" s="34">
        <v>4285</v>
      </c>
      <c r="L409" s="8"/>
    </row>
    <row r="410" spans="1:12" x14ac:dyDescent="0.2">
      <c r="A410" s="1" t="s">
        <v>21</v>
      </c>
      <c r="B410" s="1"/>
      <c r="C410" s="370">
        <v>2703.23</v>
      </c>
      <c r="D410" s="370">
        <v>15.8</v>
      </c>
      <c r="F410" s="374">
        <v>26</v>
      </c>
      <c r="G410" s="9">
        <f t="shared" si="36"/>
        <v>3015</v>
      </c>
      <c r="H410" s="374">
        <v>26</v>
      </c>
      <c r="I410" s="373">
        <v>124822</v>
      </c>
      <c r="J410" s="34">
        <v>4285</v>
      </c>
      <c r="K410" s="34">
        <v>4285</v>
      </c>
      <c r="L410" s="8"/>
    </row>
    <row r="411" spans="1:12" x14ac:dyDescent="0.2">
      <c r="A411" s="1" t="s">
        <v>22</v>
      </c>
      <c r="B411" s="1"/>
      <c r="C411" s="370">
        <v>469.92</v>
      </c>
      <c r="D411" s="370">
        <v>3.26</v>
      </c>
      <c r="F411" s="374">
        <v>27</v>
      </c>
      <c r="G411" s="9">
        <f t="shared" si="36"/>
        <v>3120</v>
      </c>
      <c r="H411" s="374">
        <v>27</v>
      </c>
      <c r="I411" s="373">
        <v>129107</v>
      </c>
      <c r="J411" s="34">
        <v>4285</v>
      </c>
      <c r="K411" s="34">
        <v>4285</v>
      </c>
      <c r="L411" s="8"/>
    </row>
    <row r="412" spans="1:12" x14ac:dyDescent="0.2">
      <c r="A412" s="1" t="s">
        <v>23</v>
      </c>
      <c r="B412" s="1"/>
      <c r="C412" s="370">
        <v>1750.24</v>
      </c>
      <c r="D412" s="370">
        <v>18.87</v>
      </c>
      <c r="F412" s="374">
        <v>28</v>
      </c>
      <c r="G412" s="9">
        <f t="shared" si="36"/>
        <v>3225</v>
      </c>
      <c r="H412" s="374">
        <v>28</v>
      </c>
      <c r="I412" s="373">
        <v>133392</v>
      </c>
      <c r="J412" s="34">
        <v>4285</v>
      </c>
      <c r="K412" s="34">
        <v>4285</v>
      </c>
      <c r="L412" s="8"/>
    </row>
    <row r="413" spans="1:12" x14ac:dyDescent="0.2">
      <c r="A413" s="4"/>
      <c r="B413" s="4"/>
      <c r="C413" s="18"/>
      <c r="D413" s="18"/>
      <c r="F413" s="374">
        <v>29</v>
      </c>
      <c r="G413" s="9">
        <f t="shared" si="36"/>
        <v>3330</v>
      </c>
      <c r="H413" s="374">
        <v>29</v>
      </c>
      <c r="I413" s="373">
        <v>137677</v>
      </c>
      <c r="J413" s="34">
        <v>4285</v>
      </c>
      <c r="K413" s="34">
        <v>4285</v>
      </c>
      <c r="L413" s="8"/>
    </row>
    <row r="414" spans="1:12" x14ac:dyDescent="0.2">
      <c r="A414" s="1" t="s">
        <v>134</v>
      </c>
      <c r="B414" s="1"/>
      <c r="C414" s="19">
        <f>SUM(C396:C412)</f>
        <v>11634.319999999998</v>
      </c>
      <c r="D414" s="19">
        <f>SUM(D396:D412)</f>
        <v>271.92999999999995</v>
      </c>
      <c r="F414" s="374">
        <v>30</v>
      </c>
      <c r="G414" s="9">
        <f t="shared" si="36"/>
        <v>3435</v>
      </c>
      <c r="H414" s="374">
        <v>30</v>
      </c>
      <c r="I414" s="373">
        <v>141962</v>
      </c>
      <c r="J414" s="34">
        <v>4285</v>
      </c>
      <c r="K414" s="34">
        <v>4285</v>
      </c>
      <c r="L414" s="8"/>
    </row>
    <row r="415" spans="1:12" x14ac:dyDescent="0.2">
      <c r="A415" s="4"/>
      <c r="B415" s="4"/>
      <c r="C415" s="18"/>
      <c r="D415" s="18"/>
      <c r="F415" s="374">
        <v>31</v>
      </c>
      <c r="G415" s="9">
        <f t="shared" si="36"/>
        <v>3540</v>
      </c>
      <c r="H415" s="374">
        <v>31</v>
      </c>
      <c r="I415" s="373">
        <v>146247</v>
      </c>
      <c r="J415" s="34">
        <v>4285</v>
      </c>
      <c r="K415" s="34">
        <v>4285</v>
      </c>
      <c r="L415" s="8"/>
    </row>
    <row r="416" spans="1:12" x14ac:dyDescent="0.2">
      <c r="A416" s="1" t="s">
        <v>135</v>
      </c>
      <c r="B416" s="1"/>
      <c r="C416" s="370">
        <v>100.26</v>
      </c>
      <c r="D416" s="370">
        <v>17.95</v>
      </c>
      <c r="F416" s="374">
        <v>32</v>
      </c>
      <c r="G416" s="9">
        <f t="shared" si="36"/>
        <v>3645</v>
      </c>
      <c r="H416" s="374">
        <v>32</v>
      </c>
      <c r="I416" s="373">
        <v>150532</v>
      </c>
      <c r="J416" s="34">
        <v>4285</v>
      </c>
      <c r="K416" s="34">
        <v>4285</v>
      </c>
      <c r="L416" s="8"/>
    </row>
    <row r="417" spans="1:15" x14ac:dyDescent="0.2">
      <c r="A417" s="1" t="s">
        <v>136</v>
      </c>
      <c r="B417" s="1"/>
      <c r="C417" s="370">
        <v>0</v>
      </c>
      <c r="D417" s="370">
        <v>201.75</v>
      </c>
      <c r="F417" s="374">
        <v>33</v>
      </c>
      <c r="G417" s="9">
        <f t="shared" si="36"/>
        <v>3750</v>
      </c>
      <c r="H417" s="374">
        <v>33</v>
      </c>
      <c r="I417" s="373">
        <v>154817</v>
      </c>
      <c r="J417" s="34">
        <v>4285</v>
      </c>
      <c r="K417" s="34">
        <v>4285</v>
      </c>
      <c r="L417" s="8"/>
    </row>
    <row r="418" spans="1:15" x14ac:dyDescent="0.2">
      <c r="F418" s="374">
        <v>34</v>
      </c>
      <c r="G418" s="9">
        <f t="shared" si="36"/>
        <v>3855</v>
      </c>
      <c r="H418" s="374">
        <v>34</v>
      </c>
      <c r="I418" s="373">
        <v>159102</v>
      </c>
      <c r="J418" s="34">
        <v>4285</v>
      </c>
      <c r="K418" s="34">
        <v>4285</v>
      </c>
      <c r="L418" s="8"/>
    </row>
    <row r="419" spans="1:15" x14ac:dyDescent="0.2">
      <c r="F419" s="374">
        <v>35</v>
      </c>
      <c r="G419" s="9">
        <f t="shared" si="36"/>
        <v>3960</v>
      </c>
      <c r="H419" s="374">
        <v>35</v>
      </c>
      <c r="I419" s="373">
        <v>163387</v>
      </c>
      <c r="J419" s="34">
        <v>4285</v>
      </c>
      <c r="K419" s="34">
        <v>4285</v>
      </c>
      <c r="L419" s="8"/>
    </row>
    <row r="420" spans="1:15" x14ac:dyDescent="0.2">
      <c r="F420" s="9">
        <v>36</v>
      </c>
      <c r="G420" s="9">
        <f t="shared" si="36"/>
        <v>4065</v>
      </c>
      <c r="H420" s="9">
        <v>36</v>
      </c>
      <c r="I420" s="373">
        <v>167672</v>
      </c>
      <c r="J420" s="34">
        <v>4285</v>
      </c>
      <c r="K420" s="34">
        <v>4285</v>
      </c>
      <c r="L420" s="8"/>
    </row>
    <row r="421" spans="1:15" x14ac:dyDescent="0.2">
      <c r="F421" s="9">
        <v>37</v>
      </c>
      <c r="G421" s="9">
        <f t="shared" si="36"/>
        <v>4170</v>
      </c>
      <c r="H421" s="9">
        <v>37</v>
      </c>
      <c r="I421" s="373">
        <v>171957</v>
      </c>
      <c r="J421" s="34">
        <v>4285</v>
      </c>
      <c r="K421" s="34">
        <v>4285</v>
      </c>
      <c r="L421" s="8"/>
    </row>
    <row r="422" spans="1:15" x14ac:dyDescent="0.2">
      <c r="F422" s="9">
        <v>38</v>
      </c>
      <c r="G422" s="9">
        <f t="shared" si="36"/>
        <v>4275</v>
      </c>
      <c r="H422" s="9">
        <v>38</v>
      </c>
      <c r="I422" s="373">
        <v>176242</v>
      </c>
      <c r="J422" s="34">
        <v>4285</v>
      </c>
      <c r="K422" s="34">
        <v>4285</v>
      </c>
      <c r="L422" s="8"/>
    </row>
    <row r="423" spans="1:15" x14ac:dyDescent="0.2">
      <c r="F423" s="9">
        <v>39</v>
      </c>
      <c r="G423" s="9">
        <f t="shared" si="36"/>
        <v>4380</v>
      </c>
      <c r="H423" s="9">
        <v>39</v>
      </c>
      <c r="I423" s="373">
        <v>180527</v>
      </c>
      <c r="J423" s="34">
        <v>4285</v>
      </c>
      <c r="K423" s="34">
        <v>4285</v>
      </c>
      <c r="L423" s="8"/>
    </row>
    <row r="424" spans="1:15" x14ac:dyDescent="0.2">
      <c r="F424" s="9">
        <v>40</v>
      </c>
      <c r="G424" s="9">
        <f t="shared" si="36"/>
        <v>4485</v>
      </c>
      <c r="H424" s="9">
        <v>40</v>
      </c>
      <c r="I424" s="373">
        <v>184812</v>
      </c>
      <c r="J424" s="34">
        <v>4285</v>
      </c>
      <c r="K424" s="34">
        <v>4285</v>
      </c>
      <c r="L424" s="8"/>
    </row>
    <row r="425" spans="1:15" x14ac:dyDescent="0.2">
      <c r="F425" s="9">
        <v>41</v>
      </c>
      <c r="G425" s="9">
        <f t="shared" si="36"/>
        <v>4590</v>
      </c>
      <c r="H425" s="9">
        <v>41</v>
      </c>
      <c r="I425" s="373">
        <v>189097</v>
      </c>
      <c r="J425" s="34">
        <v>4285</v>
      </c>
      <c r="K425" s="34">
        <v>4285</v>
      </c>
      <c r="L425" s="8"/>
    </row>
    <row r="426" spans="1:15" s="12" customFormat="1" x14ac:dyDescent="0.2">
      <c r="A426" s="2"/>
      <c r="B426" s="2"/>
      <c r="C426" s="2"/>
      <c r="D426" s="2"/>
      <c r="E426" s="2"/>
      <c r="F426" s="9">
        <v>42</v>
      </c>
      <c r="G426" s="9">
        <f t="shared" si="36"/>
        <v>4695</v>
      </c>
      <c r="H426" s="9">
        <v>42</v>
      </c>
      <c r="I426" s="373">
        <v>193382</v>
      </c>
      <c r="J426" s="34">
        <v>4285</v>
      </c>
      <c r="K426" s="34">
        <v>4285</v>
      </c>
      <c r="L426" s="8"/>
      <c r="M426" s="2"/>
      <c r="N426" s="2"/>
      <c r="O426" s="2"/>
    </row>
    <row r="427" spans="1:15" s="12" customFormat="1" x14ac:dyDescent="0.2">
      <c r="A427" s="2"/>
      <c r="B427" s="2"/>
      <c r="C427" s="2"/>
      <c r="D427" s="2"/>
      <c r="E427" s="2"/>
      <c r="F427" s="9">
        <v>43</v>
      </c>
      <c r="G427" s="9">
        <f t="shared" si="36"/>
        <v>4800</v>
      </c>
      <c r="H427" s="9">
        <v>43</v>
      </c>
      <c r="I427" s="373">
        <v>197667</v>
      </c>
      <c r="J427" s="34">
        <v>4285</v>
      </c>
      <c r="K427" s="34">
        <v>4285</v>
      </c>
      <c r="L427" s="8"/>
      <c r="M427" s="2"/>
      <c r="N427" s="2"/>
      <c r="O427" s="2"/>
    </row>
    <row r="428" spans="1:15" s="12" customFormat="1" x14ac:dyDescent="0.2">
      <c r="A428" s="2"/>
      <c r="B428" s="2"/>
      <c r="C428" s="2"/>
      <c r="D428" s="2"/>
      <c r="E428" s="2"/>
      <c r="F428" s="9">
        <v>44</v>
      </c>
      <c r="G428" s="9">
        <f t="shared" si="36"/>
        <v>4905</v>
      </c>
      <c r="H428" s="9">
        <v>44</v>
      </c>
      <c r="I428" s="373">
        <v>201952</v>
      </c>
      <c r="J428" s="34">
        <v>4285</v>
      </c>
      <c r="K428" s="34">
        <v>4285</v>
      </c>
      <c r="L428" s="8"/>
      <c r="M428" s="2"/>
      <c r="N428" s="2"/>
      <c r="O428" s="2"/>
    </row>
    <row r="429" spans="1:15" s="12" customFormat="1" x14ac:dyDescent="0.2">
      <c r="A429" s="2"/>
      <c r="B429" s="2"/>
      <c r="C429" s="2"/>
      <c r="D429" s="2"/>
      <c r="E429" s="2"/>
      <c r="F429" s="9">
        <v>45</v>
      </c>
      <c r="G429" s="9">
        <f t="shared" si="36"/>
        <v>5010</v>
      </c>
      <c r="H429" s="9">
        <v>45</v>
      </c>
      <c r="I429" s="373">
        <v>206237</v>
      </c>
      <c r="J429" s="34">
        <v>4285</v>
      </c>
      <c r="K429" s="34">
        <v>4285</v>
      </c>
      <c r="L429" s="8"/>
      <c r="M429" s="2"/>
      <c r="N429" s="2"/>
      <c r="O429" s="2"/>
    </row>
    <row r="430" spans="1:15" s="12" customFormat="1" x14ac:dyDescent="0.2">
      <c r="A430" s="2"/>
      <c r="B430" s="2"/>
      <c r="C430" s="2"/>
      <c r="D430" s="2"/>
      <c r="E430" s="2"/>
      <c r="F430" s="9">
        <v>46</v>
      </c>
      <c r="G430" s="9">
        <f t="shared" si="36"/>
        <v>5115</v>
      </c>
      <c r="H430" s="9">
        <v>46</v>
      </c>
      <c r="I430" s="373">
        <f>+I429+K430</f>
        <v>210522</v>
      </c>
      <c r="J430" s="34">
        <f>+I430-I429</f>
        <v>4285</v>
      </c>
      <c r="K430" s="34">
        <f>K429</f>
        <v>4285</v>
      </c>
      <c r="L430" s="8"/>
      <c r="M430" s="2"/>
      <c r="N430" s="2"/>
      <c r="O430" s="2"/>
    </row>
    <row r="431" spans="1:15" s="12" customFormat="1" x14ac:dyDescent="0.2">
      <c r="A431" s="2"/>
      <c r="B431" s="2"/>
      <c r="C431" s="2"/>
      <c r="D431" s="2"/>
      <c r="E431" s="2"/>
      <c r="F431" s="9">
        <v>47</v>
      </c>
      <c r="G431" s="9">
        <f t="shared" si="36"/>
        <v>5220</v>
      </c>
      <c r="H431" s="9">
        <v>47</v>
      </c>
      <c r="I431" s="373">
        <f>+I430+K431</f>
        <v>214807</v>
      </c>
      <c r="J431" s="34">
        <f>+I431-I430</f>
        <v>4285</v>
      </c>
      <c r="K431" s="34">
        <f>K430</f>
        <v>4285</v>
      </c>
      <c r="L431" s="8"/>
      <c r="M431" s="2"/>
      <c r="N431" s="2"/>
      <c r="O431" s="2"/>
    </row>
    <row r="432" spans="1:15" s="12" customFormat="1" x14ac:dyDescent="0.2">
      <c r="A432" s="2"/>
      <c r="B432" s="2"/>
      <c r="C432" s="2"/>
      <c r="D432" s="2"/>
      <c r="E432" s="2"/>
      <c r="F432" s="9">
        <v>48</v>
      </c>
      <c r="G432" s="9">
        <f t="shared" si="36"/>
        <v>5325</v>
      </c>
      <c r="H432" s="9">
        <v>48</v>
      </c>
      <c r="I432" s="373">
        <f>+I431+K432</f>
        <v>219092</v>
      </c>
      <c r="J432" s="34">
        <f>+I432-I431</f>
        <v>4285</v>
      </c>
      <c r="K432" s="34">
        <f>K431</f>
        <v>4285</v>
      </c>
      <c r="L432" s="8"/>
      <c r="M432" s="2"/>
      <c r="N432" s="2"/>
      <c r="O432" s="2"/>
    </row>
    <row r="433" spans="1:15" s="12" customFormat="1" x14ac:dyDescent="0.2">
      <c r="A433" s="2"/>
      <c r="B433" s="2"/>
      <c r="C433" s="2"/>
      <c r="D433" s="2"/>
      <c r="E433" s="2"/>
      <c r="F433" s="9">
        <v>49</v>
      </c>
      <c r="G433" s="9">
        <f t="shared" si="36"/>
        <v>5430</v>
      </c>
      <c r="H433" s="9">
        <v>49</v>
      </c>
      <c r="I433" s="373">
        <f>+I432+K433</f>
        <v>223377</v>
      </c>
      <c r="J433" s="34">
        <f>+I433-I432</f>
        <v>4285</v>
      </c>
      <c r="K433" s="34">
        <f>K432</f>
        <v>4285</v>
      </c>
      <c r="L433" s="8"/>
      <c r="M433" s="2"/>
      <c r="N433" s="2"/>
      <c r="O433" s="2"/>
    </row>
    <row r="434" spans="1:15" s="12" customFormat="1" x14ac:dyDescent="0.2">
      <c r="A434" s="2"/>
      <c r="B434" s="2"/>
      <c r="C434" s="2"/>
      <c r="D434" s="2"/>
      <c r="E434" s="2"/>
      <c r="F434" s="9">
        <v>50</v>
      </c>
      <c r="G434" s="9">
        <f t="shared" si="36"/>
        <v>5535</v>
      </c>
      <c r="H434" s="9">
        <v>50</v>
      </c>
      <c r="I434" s="373">
        <f>+I433+K434</f>
        <v>227662</v>
      </c>
      <c r="J434" s="34">
        <f>+I434-I433</f>
        <v>4285</v>
      </c>
      <c r="K434" s="34">
        <f>K433</f>
        <v>4285</v>
      </c>
      <c r="L434" s="8"/>
      <c r="M434" s="2"/>
      <c r="N434" s="2"/>
      <c r="O434" s="2"/>
    </row>
    <row r="435" spans="1:15" s="12" customFormat="1" x14ac:dyDescent="0.2">
      <c r="A435" s="25"/>
      <c r="D435" s="1"/>
    </row>
    <row r="436" spans="1:15" s="12" customFormat="1" x14ac:dyDescent="0.2">
      <c r="A436" s="25"/>
      <c r="D436" s="1"/>
    </row>
    <row r="437" spans="1:15" s="12" customFormat="1" x14ac:dyDescent="0.2">
      <c r="A437" s="25"/>
      <c r="D437" s="1"/>
    </row>
    <row r="438" spans="1:15" s="12" customFormat="1" x14ac:dyDescent="0.2">
      <c r="A438" s="4" t="s">
        <v>7</v>
      </c>
      <c r="B438" s="1"/>
      <c r="C438" s="834">
        <v>2007</v>
      </c>
      <c r="D438" s="835"/>
      <c r="E438" s="2"/>
      <c r="F438" s="1" t="s">
        <v>76</v>
      </c>
      <c r="G438" s="1" t="s">
        <v>59</v>
      </c>
      <c r="H438" s="1" t="s">
        <v>76</v>
      </c>
      <c r="I438" s="1" t="s">
        <v>36</v>
      </c>
      <c r="J438" s="1" t="s">
        <v>77</v>
      </c>
      <c r="K438" s="22" t="s">
        <v>78</v>
      </c>
      <c r="L438" s="1" t="s">
        <v>137</v>
      </c>
    </row>
    <row r="439" spans="1:15" s="12" customFormat="1" x14ac:dyDescent="0.2">
      <c r="A439" s="1" t="s">
        <v>8</v>
      </c>
      <c r="B439" s="1"/>
      <c r="C439" s="16"/>
      <c r="D439" s="2"/>
      <c r="E439" s="2"/>
      <c r="F439" s="1" t="s">
        <v>58</v>
      </c>
      <c r="G439" s="1" t="s">
        <v>60</v>
      </c>
      <c r="H439" s="1"/>
      <c r="I439" s="1"/>
      <c r="J439" s="1"/>
      <c r="K439" s="1"/>
      <c r="L439" s="22" t="s">
        <v>79</v>
      </c>
      <c r="N439" s="20" t="s">
        <v>75</v>
      </c>
      <c r="O439" s="1"/>
    </row>
    <row r="440" spans="1:15" s="12" customFormat="1" x14ac:dyDescent="0.2">
      <c r="A440" s="1" t="s">
        <v>9</v>
      </c>
      <c r="B440" s="1"/>
      <c r="C440" s="370">
        <v>1235.74</v>
      </c>
      <c r="D440" s="370">
        <v>13.01</v>
      </c>
      <c r="E440" s="2"/>
      <c r="F440" s="9">
        <v>0</v>
      </c>
      <c r="G440" s="9">
        <v>0</v>
      </c>
      <c r="H440" s="9">
        <v>0</v>
      </c>
      <c r="I440" s="373">
        <v>0</v>
      </c>
      <c r="J440" s="8"/>
      <c r="K440" s="8"/>
      <c r="L440" s="8"/>
      <c r="M440" s="2"/>
      <c r="N440" s="21" t="s">
        <v>33</v>
      </c>
      <c r="O440" s="372">
        <v>9</v>
      </c>
    </row>
    <row r="441" spans="1:15" s="12" customFormat="1" x14ac:dyDescent="0.2">
      <c r="A441" s="1" t="s">
        <v>10</v>
      </c>
      <c r="B441" s="1"/>
      <c r="C441" s="370">
        <v>41.63</v>
      </c>
      <c r="D441" s="370">
        <v>0.4</v>
      </c>
      <c r="E441" s="2"/>
      <c r="F441" s="374">
        <v>2</v>
      </c>
      <c r="G441" s="9">
        <v>375</v>
      </c>
      <c r="H441" s="374">
        <v>2</v>
      </c>
      <c r="I441" s="376">
        <v>16813</v>
      </c>
      <c r="J441" s="8"/>
      <c r="K441" s="8"/>
      <c r="L441" s="8"/>
      <c r="M441" s="2"/>
      <c r="N441" s="368" t="s">
        <v>34</v>
      </c>
      <c r="O441" s="372">
        <v>6.17</v>
      </c>
    </row>
    <row r="442" spans="1:15" s="12" customFormat="1" x14ac:dyDescent="0.2">
      <c r="A442" s="1" t="s">
        <v>11</v>
      </c>
      <c r="B442" s="1"/>
      <c r="C442" s="370">
        <v>0</v>
      </c>
      <c r="D442" s="370">
        <v>17.34</v>
      </c>
      <c r="E442" s="2"/>
      <c r="F442" s="374">
        <v>3</v>
      </c>
      <c r="G442" s="9">
        <v>495</v>
      </c>
      <c r="H442" s="374">
        <v>3</v>
      </c>
      <c r="I442" s="376">
        <v>21632</v>
      </c>
      <c r="J442" s="34">
        <v>4819</v>
      </c>
      <c r="K442" s="8"/>
      <c r="L442" s="8"/>
      <c r="M442" s="2"/>
      <c r="N442" s="368" t="s">
        <v>35</v>
      </c>
      <c r="O442" s="372">
        <v>3.2</v>
      </c>
    </row>
    <row r="443" spans="1:15" s="12" customFormat="1" x14ac:dyDescent="0.2">
      <c r="A443" s="1" t="s">
        <v>12</v>
      </c>
      <c r="B443" s="4"/>
      <c r="C443" s="64"/>
      <c r="D443" s="64"/>
      <c r="E443" s="2"/>
      <c r="F443" s="374">
        <v>4</v>
      </c>
      <c r="G443" s="9">
        <v>650</v>
      </c>
      <c r="H443" s="374">
        <v>4</v>
      </c>
      <c r="I443" s="376">
        <v>27857</v>
      </c>
      <c r="J443" s="34">
        <v>6225</v>
      </c>
      <c r="K443" s="8"/>
      <c r="L443" s="8"/>
      <c r="M443" s="2"/>
      <c r="N443" s="368" t="s">
        <v>61</v>
      </c>
      <c r="O443" s="372">
        <v>280</v>
      </c>
    </row>
    <row r="444" spans="1:15" s="12" customFormat="1" x14ac:dyDescent="0.2">
      <c r="A444" s="1" t="s">
        <v>13</v>
      </c>
      <c r="B444" s="1"/>
      <c r="C444" s="370">
        <v>79.97</v>
      </c>
      <c r="D444" s="370">
        <v>1.4</v>
      </c>
      <c r="E444" s="2"/>
      <c r="F444" s="374">
        <v>5</v>
      </c>
      <c r="G444" s="9">
        <v>785</v>
      </c>
      <c r="H444" s="374">
        <v>5</v>
      </c>
      <c r="I444" s="376">
        <v>33279</v>
      </c>
      <c r="J444" s="34">
        <v>5422</v>
      </c>
      <c r="K444" s="8"/>
      <c r="L444" s="8"/>
      <c r="M444" s="2"/>
      <c r="N444" s="368" t="s">
        <v>62</v>
      </c>
      <c r="O444" s="372">
        <v>2.06</v>
      </c>
    </row>
    <row r="445" spans="1:15" s="12" customFormat="1" x14ac:dyDescent="0.2">
      <c r="A445" s="1" t="s">
        <v>14</v>
      </c>
      <c r="B445" s="1"/>
      <c r="C445" s="370">
        <v>28.05</v>
      </c>
      <c r="D445" s="370">
        <v>5.82</v>
      </c>
      <c r="E445" s="2"/>
      <c r="F445" s="374">
        <v>6</v>
      </c>
      <c r="G445" s="9">
        <v>875</v>
      </c>
      <c r="H445" s="374">
        <v>6</v>
      </c>
      <c r="I445" s="376">
        <v>36893</v>
      </c>
      <c r="J445" s="34">
        <v>3614</v>
      </c>
      <c r="K445" s="8"/>
      <c r="L445" s="8"/>
      <c r="M445" s="2"/>
      <c r="N445" s="2" t="s">
        <v>48</v>
      </c>
      <c r="O445" s="377">
        <v>179</v>
      </c>
    </row>
    <row r="446" spans="1:15" s="12" customFormat="1" x14ac:dyDescent="0.2">
      <c r="A446" s="1" t="s">
        <v>24</v>
      </c>
      <c r="B446" s="1"/>
      <c r="C446" s="370">
        <v>36.590000000000003</v>
      </c>
      <c r="D446" s="370">
        <v>0.4</v>
      </c>
      <c r="E446" s="2"/>
      <c r="F446" s="374">
        <v>7</v>
      </c>
      <c r="G446" s="9">
        <v>980</v>
      </c>
      <c r="H446" s="374">
        <v>7</v>
      </c>
      <c r="I446" s="373">
        <v>41110</v>
      </c>
      <c r="J446" s="34">
        <v>4217</v>
      </c>
      <c r="K446" s="370">
        <v>4217</v>
      </c>
      <c r="L446" s="8"/>
      <c r="M446" s="2"/>
      <c r="N446" s="2"/>
      <c r="O446" s="2"/>
    </row>
    <row r="447" spans="1:15" s="12" customFormat="1" x14ac:dyDescent="0.2">
      <c r="A447" s="1" t="s">
        <v>132</v>
      </c>
      <c r="B447" s="1"/>
      <c r="C447" s="370">
        <v>331.17</v>
      </c>
      <c r="D447" s="370">
        <v>1.79</v>
      </c>
      <c r="E447" s="2"/>
      <c r="F447" s="374">
        <v>8</v>
      </c>
      <c r="G447" s="9">
        <v>1085</v>
      </c>
      <c r="H447" s="374">
        <v>8</v>
      </c>
      <c r="I447" s="373">
        <v>45327</v>
      </c>
      <c r="J447" s="34">
        <v>4217</v>
      </c>
      <c r="K447" s="34">
        <v>4217</v>
      </c>
      <c r="L447" s="8"/>
      <c r="M447" s="2"/>
      <c r="N447" s="2"/>
      <c r="O447" s="2"/>
    </row>
    <row r="448" spans="1:15" s="12" customFormat="1" x14ac:dyDescent="0.2">
      <c r="A448" s="1"/>
      <c r="B448" s="1"/>
      <c r="C448" s="17"/>
      <c r="D448" s="17"/>
      <c r="E448" s="2"/>
      <c r="F448" s="374">
        <v>9</v>
      </c>
      <c r="G448" s="9">
        <v>1190</v>
      </c>
      <c r="H448" s="374">
        <v>9</v>
      </c>
      <c r="I448" s="373">
        <v>49544</v>
      </c>
      <c r="J448" s="34">
        <v>4217</v>
      </c>
      <c r="K448" s="34">
        <v>4217</v>
      </c>
      <c r="L448" s="8"/>
      <c r="M448" s="2"/>
      <c r="N448" s="2"/>
      <c r="O448" s="2"/>
    </row>
    <row r="449" spans="1:15" s="12" customFormat="1" x14ac:dyDescent="0.2">
      <c r="A449" s="4" t="s">
        <v>15</v>
      </c>
      <c r="B449" s="1"/>
      <c r="C449" s="18"/>
      <c r="D449" s="18"/>
      <c r="E449" s="2"/>
      <c r="F449" s="374">
        <v>10</v>
      </c>
      <c r="G449" s="9">
        <v>1295</v>
      </c>
      <c r="H449" s="374">
        <v>10</v>
      </c>
      <c r="I449" s="373">
        <v>53761</v>
      </c>
      <c r="J449" s="34">
        <v>4217</v>
      </c>
      <c r="K449" s="34">
        <v>4217</v>
      </c>
      <c r="L449" s="8"/>
      <c r="M449" s="2"/>
      <c r="N449" s="2"/>
      <c r="O449" s="2"/>
    </row>
    <row r="450" spans="1:15" s="12" customFormat="1" x14ac:dyDescent="0.2">
      <c r="A450" s="1" t="s">
        <v>26</v>
      </c>
      <c r="B450" s="1"/>
      <c r="C450" s="18"/>
      <c r="D450" s="18"/>
      <c r="E450" s="2"/>
      <c r="F450" s="374">
        <v>11</v>
      </c>
      <c r="G450" s="9">
        <v>1400</v>
      </c>
      <c r="H450" s="374">
        <v>11</v>
      </c>
      <c r="I450" s="373">
        <v>57978</v>
      </c>
      <c r="J450" s="34">
        <v>4217</v>
      </c>
      <c r="K450" s="34">
        <v>4217</v>
      </c>
      <c r="L450" s="8"/>
      <c r="M450" s="2"/>
      <c r="N450" s="2"/>
      <c r="O450" s="2"/>
    </row>
    <row r="451" spans="1:15" s="12" customFormat="1" x14ac:dyDescent="0.2">
      <c r="A451" s="1" t="s">
        <v>16</v>
      </c>
      <c r="B451" s="1"/>
      <c r="C451" s="370">
        <v>8.74</v>
      </c>
      <c r="D451" s="370">
        <v>1.24</v>
      </c>
      <c r="E451" s="2"/>
      <c r="F451" s="374">
        <v>12</v>
      </c>
      <c r="G451" s="9">
        <v>1505</v>
      </c>
      <c r="H451" s="374">
        <v>12</v>
      </c>
      <c r="I451" s="373">
        <v>62195</v>
      </c>
      <c r="J451" s="34">
        <v>4217</v>
      </c>
      <c r="K451" s="34">
        <v>4217</v>
      </c>
      <c r="L451" s="8"/>
      <c r="M451" s="2"/>
      <c r="N451" s="2"/>
      <c r="O451" s="2"/>
    </row>
    <row r="452" spans="1:15" s="12" customFormat="1" x14ac:dyDescent="0.2">
      <c r="A452" s="1" t="s">
        <v>25</v>
      </c>
      <c r="B452" s="1"/>
      <c r="C452" s="370">
        <v>8.74</v>
      </c>
      <c r="D452" s="370">
        <v>0.92</v>
      </c>
      <c r="E452" s="2"/>
      <c r="F452" s="374">
        <v>13</v>
      </c>
      <c r="G452" s="9">
        <v>1610</v>
      </c>
      <c r="H452" s="374">
        <v>13</v>
      </c>
      <c r="I452" s="373">
        <v>66412</v>
      </c>
      <c r="J452" s="34">
        <v>4217</v>
      </c>
      <c r="K452" s="34">
        <v>4217</v>
      </c>
      <c r="L452" s="8"/>
      <c r="M452" s="2"/>
      <c r="N452" s="2"/>
      <c r="O452" s="2"/>
    </row>
    <row r="453" spans="1:15" s="12" customFormat="1" x14ac:dyDescent="0.2">
      <c r="A453" s="1" t="s">
        <v>17</v>
      </c>
      <c r="B453" s="1"/>
      <c r="C453" s="370">
        <v>24.36</v>
      </c>
      <c r="D453" s="370">
        <v>0.13</v>
      </c>
      <c r="E453" s="2"/>
      <c r="F453" s="374">
        <v>14</v>
      </c>
      <c r="G453" s="9">
        <v>1755</v>
      </c>
      <c r="H453" s="374">
        <v>14</v>
      </c>
      <c r="I453" s="373">
        <v>72235</v>
      </c>
      <c r="J453" s="34">
        <v>5823</v>
      </c>
      <c r="K453" s="34">
        <v>4217</v>
      </c>
      <c r="L453" s="370">
        <v>1606</v>
      </c>
      <c r="M453" s="2"/>
      <c r="N453" s="2"/>
      <c r="O453" s="2"/>
    </row>
    <row r="454" spans="1:15" s="12" customFormat="1" x14ac:dyDescent="0.2">
      <c r="A454" s="1" t="s">
        <v>18</v>
      </c>
      <c r="B454" s="1"/>
      <c r="C454" s="370">
        <v>89.91</v>
      </c>
      <c r="D454" s="370">
        <v>3.76</v>
      </c>
      <c r="E454" s="2"/>
      <c r="F454" s="374">
        <v>15</v>
      </c>
      <c r="G454" s="9">
        <f>+G453+105</f>
        <v>1860</v>
      </c>
      <c r="H454" s="374">
        <v>15</v>
      </c>
      <c r="I454" s="373">
        <v>76452</v>
      </c>
      <c r="J454" s="34">
        <v>4217</v>
      </c>
      <c r="K454" s="34">
        <v>4217</v>
      </c>
      <c r="L454" s="8"/>
      <c r="M454" s="2"/>
      <c r="N454" s="2"/>
      <c r="O454" s="2"/>
    </row>
    <row r="455" spans="1:15" s="12" customFormat="1" x14ac:dyDescent="0.2">
      <c r="A455" s="1" t="s">
        <v>85</v>
      </c>
      <c r="B455" s="1"/>
      <c r="C455" s="370">
        <v>262.31</v>
      </c>
      <c r="D455" s="370">
        <v>9.48</v>
      </c>
      <c r="E455" s="2"/>
      <c r="F455" s="374">
        <v>16</v>
      </c>
      <c r="G455" s="9">
        <f t="shared" ref="G455:G489" si="37">+G454+105</f>
        <v>1965</v>
      </c>
      <c r="H455" s="374">
        <v>16</v>
      </c>
      <c r="I455" s="373">
        <v>80669</v>
      </c>
      <c r="J455" s="34">
        <v>4217</v>
      </c>
      <c r="K455" s="34">
        <v>4217</v>
      </c>
      <c r="L455" s="8"/>
      <c r="M455" s="2"/>
      <c r="N455" s="2"/>
      <c r="O455" s="2"/>
    </row>
    <row r="456" spans="1:15" s="12" customFormat="1" x14ac:dyDescent="0.2">
      <c r="A456" s="1" t="s">
        <v>86</v>
      </c>
      <c r="B456" s="1"/>
      <c r="C456" s="370">
        <v>0</v>
      </c>
      <c r="D456" s="370">
        <v>22.2</v>
      </c>
      <c r="E456" s="2"/>
      <c r="F456" s="374">
        <v>17</v>
      </c>
      <c r="G456" s="9">
        <f t="shared" si="37"/>
        <v>2070</v>
      </c>
      <c r="H456" s="374">
        <v>17</v>
      </c>
      <c r="I456" s="373">
        <v>84886</v>
      </c>
      <c r="J456" s="34">
        <v>4217</v>
      </c>
      <c r="K456" s="34">
        <v>4217</v>
      </c>
      <c r="L456" s="8"/>
      <c r="M456" s="2"/>
      <c r="N456" s="2"/>
      <c r="O456" s="2"/>
    </row>
    <row r="457" spans="1:15" s="12" customFormat="1" x14ac:dyDescent="0.2">
      <c r="A457" s="1" t="s">
        <v>133</v>
      </c>
      <c r="B457" s="1"/>
      <c r="C457" s="370">
        <v>452.72</v>
      </c>
      <c r="D457" s="370">
        <v>2.38</v>
      </c>
      <c r="E457" s="2"/>
      <c r="F457" s="374">
        <v>18</v>
      </c>
      <c r="G457" s="9">
        <f t="shared" si="37"/>
        <v>2175</v>
      </c>
      <c r="H457" s="374">
        <v>18</v>
      </c>
      <c r="I457" s="373">
        <v>89103</v>
      </c>
      <c r="J457" s="34">
        <v>4217</v>
      </c>
      <c r="K457" s="34">
        <v>4217</v>
      </c>
      <c r="L457" s="8"/>
      <c r="M457" s="2"/>
      <c r="N457" s="2"/>
      <c r="O457" s="2"/>
    </row>
    <row r="458" spans="1:15" s="12" customFormat="1" x14ac:dyDescent="0.2">
      <c r="A458" s="1" t="s">
        <v>19</v>
      </c>
      <c r="B458" s="1"/>
      <c r="C458" s="370">
        <v>105.02</v>
      </c>
      <c r="D458" s="370">
        <v>0.21</v>
      </c>
      <c r="E458" s="2"/>
      <c r="F458" s="374">
        <v>19</v>
      </c>
      <c r="G458" s="9">
        <f t="shared" si="37"/>
        <v>2280</v>
      </c>
      <c r="H458" s="374">
        <v>19</v>
      </c>
      <c r="I458" s="373">
        <v>93320</v>
      </c>
      <c r="J458" s="34">
        <v>4217</v>
      </c>
      <c r="K458" s="34">
        <v>4217</v>
      </c>
      <c r="L458" s="8"/>
      <c r="M458" s="2"/>
      <c r="N458" s="2"/>
      <c r="O458" s="2"/>
    </row>
    <row r="459" spans="1:15" s="12" customFormat="1" x14ac:dyDescent="0.2">
      <c r="A459" s="1" t="s">
        <v>80</v>
      </c>
      <c r="B459" s="1"/>
      <c r="C459" s="370">
        <v>1588.9</v>
      </c>
      <c r="D459" s="370">
        <v>40.54</v>
      </c>
      <c r="E459" s="2"/>
      <c r="F459" s="374">
        <v>20</v>
      </c>
      <c r="G459" s="9">
        <f t="shared" si="37"/>
        <v>2385</v>
      </c>
      <c r="H459" s="374">
        <v>20</v>
      </c>
      <c r="I459" s="373">
        <v>97537</v>
      </c>
      <c r="J459" s="34">
        <v>4217</v>
      </c>
      <c r="K459" s="34">
        <v>4217</v>
      </c>
      <c r="L459" s="8"/>
      <c r="M459" s="2"/>
      <c r="N459" s="2"/>
      <c r="O459" s="2"/>
    </row>
    <row r="460" spans="1:15" s="12" customFormat="1" x14ac:dyDescent="0.2">
      <c r="A460" s="1" t="s">
        <v>82</v>
      </c>
      <c r="B460" s="1"/>
      <c r="C460" s="370">
        <v>1654.81</v>
      </c>
      <c r="D460" s="370">
        <v>54.02</v>
      </c>
      <c r="E460" s="2"/>
      <c r="F460" s="374">
        <v>21</v>
      </c>
      <c r="G460" s="9">
        <f t="shared" si="37"/>
        <v>2490</v>
      </c>
      <c r="H460" s="374">
        <v>21</v>
      </c>
      <c r="I460" s="373">
        <v>101754</v>
      </c>
      <c r="J460" s="34">
        <v>4217</v>
      </c>
      <c r="K460" s="34">
        <v>4217</v>
      </c>
      <c r="L460" s="8"/>
      <c r="M460" s="2"/>
      <c r="N460" s="2"/>
      <c r="O460" s="2"/>
    </row>
    <row r="461" spans="1:15" s="12" customFormat="1" x14ac:dyDescent="0.2">
      <c r="A461" s="1" t="s">
        <v>81</v>
      </c>
      <c r="B461" s="1"/>
      <c r="C461" s="370">
        <v>1613.17</v>
      </c>
      <c r="D461" s="370">
        <v>81.510000000000005</v>
      </c>
      <c r="E461" s="2"/>
      <c r="F461" s="374">
        <v>22</v>
      </c>
      <c r="G461" s="9">
        <f t="shared" si="37"/>
        <v>2595</v>
      </c>
      <c r="H461" s="374">
        <v>22</v>
      </c>
      <c r="I461" s="373">
        <v>105971</v>
      </c>
      <c r="J461" s="34">
        <v>4217</v>
      </c>
      <c r="K461" s="34">
        <v>4217</v>
      </c>
      <c r="L461" s="8"/>
      <c r="M461" s="2"/>
      <c r="N461" s="2"/>
      <c r="O461" s="2"/>
    </row>
    <row r="462" spans="1:15" s="12" customFormat="1" x14ac:dyDescent="0.2">
      <c r="A462" s="1" t="s">
        <v>20</v>
      </c>
      <c r="B462" s="1"/>
      <c r="C462" s="370">
        <v>796.53</v>
      </c>
      <c r="D462" s="370">
        <v>13.95</v>
      </c>
      <c r="E462" s="2"/>
      <c r="F462" s="374">
        <v>23</v>
      </c>
      <c r="G462" s="9">
        <f t="shared" si="37"/>
        <v>2700</v>
      </c>
      <c r="H462" s="374">
        <v>23</v>
      </c>
      <c r="I462" s="373">
        <v>110188</v>
      </c>
      <c r="J462" s="34">
        <v>4217</v>
      </c>
      <c r="K462" s="34">
        <v>4217</v>
      </c>
      <c r="L462" s="8"/>
      <c r="M462" s="2"/>
      <c r="N462" s="2"/>
      <c r="O462" s="2"/>
    </row>
    <row r="463" spans="1:15" s="12" customFormat="1" x14ac:dyDescent="0.2">
      <c r="A463" s="1"/>
      <c r="B463" s="4"/>
      <c r="C463" s="18"/>
      <c r="D463" s="18"/>
      <c r="E463" s="2"/>
      <c r="F463" s="374">
        <v>24</v>
      </c>
      <c r="G463" s="9">
        <f t="shared" si="37"/>
        <v>2805</v>
      </c>
      <c r="H463" s="374">
        <v>24</v>
      </c>
      <c r="I463" s="373">
        <v>114405</v>
      </c>
      <c r="J463" s="34">
        <v>4217</v>
      </c>
      <c r="K463" s="34">
        <v>4217</v>
      </c>
      <c r="L463" s="8"/>
      <c r="M463" s="2"/>
      <c r="N463" s="2"/>
      <c r="O463" s="2"/>
    </row>
    <row r="464" spans="1:15" s="12" customFormat="1" x14ac:dyDescent="0.2">
      <c r="A464" s="1" t="s">
        <v>27</v>
      </c>
      <c r="B464" s="1"/>
      <c r="C464" s="17"/>
      <c r="D464" s="17"/>
      <c r="E464" s="2"/>
      <c r="F464" s="374">
        <v>25</v>
      </c>
      <c r="G464" s="9">
        <f t="shared" si="37"/>
        <v>2910</v>
      </c>
      <c r="H464" s="374">
        <v>25</v>
      </c>
      <c r="I464" s="373">
        <v>118622</v>
      </c>
      <c r="J464" s="34">
        <v>4217</v>
      </c>
      <c r="K464" s="34">
        <v>4217</v>
      </c>
      <c r="L464" s="8"/>
      <c r="M464" s="2"/>
      <c r="N464" s="2"/>
      <c r="O464" s="2"/>
    </row>
    <row r="465" spans="1:15" s="12" customFormat="1" x14ac:dyDescent="0.2">
      <c r="A465" s="1" t="s">
        <v>21</v>
      </c>
      <c r="B465" s="1"/>
      <c r="C465" s="370">
        <v>2660.66</v>
      </c>
      <c r="D465" s="370">
        <v>15.55</v>
      </c>
      <c r="E465" s="2"/>
      <c r="F465" s="374">
        <v>26</v>
      </c>
      <c r="G465" s="9">
        <f t="shared" si="37"/>
        <v>3015</v>
      </c>
      <c r="H465" s="374">
        <v>26</v>
      </c>
      <c r="I465" s="373">
        <v>122839</v>
      </c>
      <c r="J465" s="34">
        <v>4217</v>
      </c>
      <c r="K465" s="34">
        <v>4217</v>
      </c>
      <c r="L465" s="8"/>
      <c r="M465" s="2"/>
      <c r="N465" s="2"/>
      <c r="O465" s="2"/>
    </row>
    <row r="466" spans="1:15" s="12" customFormat="1" x14ac:dyDescent="0.2">
      <c r="A466" s="1" t="s">
        <v>22</v>
      </c>
      <c r="B466" s="1"/>
      <c r="C466" s="370">
        <v>462.52</v>
      </c>
      <c r="D466" s="370">
        <v>3.21</v>
      </c>
      <c r="E466" s="2"/>
      <c r="F466" s="374">
        <v>27</v>
      </c>
      <c r="G466" s="9">
        <f t="shared" si="37"/>
        <v>3120</v>
      </c>
      <c r="H466" s="374">
        <v>27</v>
      </c>
      <c r="I466" s="373">
        <v>127056</v>
      </c>
      <c r="J466" s="34">
        <v>4217</v>
      </c>
      <c r="K466" s="34">
        <v>4217</v>
      </c>
      <c r="L466" s="8"/>
      <c r="M466" s="2"/>
      <c r="N466" s="2"/>
      <c r="O466" s="2"/>
    </row>
    <row r="467" spans="1:15" s="12" customFormat="1" x14ac:dyDescent="0.2">
      <c r="A467" s="1" t="s">
        <v>23</v>
      </c>
      <c r="B467" s="1"/>
      <c r="C467" s="370">
        <v>1722.68</v>
      </c>
      <c r="D467" s="370">
        <v>18.57</v>
      </c>
      <c r="E467" s="2"/>
      <c r="F467" s="374">
        <v>28</v>
      </c>
      <c r="G467" s="9">
        <f t="shared" si="37"/>
        <v>3225</v>
      </c>
      <c r="H467" s="374">
        <v>28</v>
      </c>
      <c r="I467" s="373">
        <v>131273</v>
      </c>
      <c r="J467" s="34">
        <v>4217</v>
      </c>
      <c r="K467" s="34">
        <v>4217</v>
      </c>
      <c r="L467" s="8"/>
      <c r="M467" s="2"/>
      <c r="N467" s="2"/>
      <c r="O467" s="2"/>
    </row>
    <row r="468" spans="1:15" s="12" customFormat="1" x14ac:dyDescent="0.2">
      <c r="A468" s="4"/>
      <c r="B468" s="4"/>
      <c r="C468" s="18"/>
      <c r="D468" s="18"/>
      <c r="E468" s="2"/>
      <c r="F468" s="374">
        <v>29</v>
      </c>
      <c r="G468" s="9">
        <f t="shared" si="37"/>
        <v>3330</v>
      </c>
      <c r="H468" s="374">
        <v>29</v>
      </c>
      <c r="I468" s="373">
        <v>135490</v>
      </c>
      <c r="J468" s="34">
        <v>4217</v>
      </c>
      <c r="K468" s="34">
        <v>4217</v>
      </c>
      <c r="L468" s="8"/>
      <c r="M468" s="2"/>
      <c r="N468" s="2"/>
      <c r="O468" s="2"/>
    </row>
    <row r="469" spans="1:15" s="12" customFormat="1" x14ac:dyDescent="0.2">
      <c r="A469" s="1" t="s">
        <v>134</v>
      </c>
      <c r="B469" s="1"/>
      <c r="C469" s="19">
        <f>SUM(C451:C467)</f>
        <v>11451.07</v>
      </c>
      <c r="D469" s="19">
        <f>SUM(D451:D467)</f>
        <v>267.67000000000007</v>
      </c>
      <c r="E469" s="2"/>
      <c r="F469" s="374">
        <v>30</v>
      </c>
      <c r="G469" s="9">
        <f t="shared" si="37"/>
        <v>3435</v>
      </c>
      <c r="H469" s="374">
        <v>30</v>
      </c>
      <c r="I469" s="373">
        <v>139707</v>
      </c>
      <c r="J469" s="34">
        <v>4217</v>
      </c>
      <c r="K469" s="34">
        <v>4217</v>
      </c>
      <c r="L469" s="8"/>
      <c r="M469" s="2"/>
      <c r="N469" s="2"/>
      <c r="O469" s="2"/>
    </row>
    <row r="470" spans="1:15" s="12" customFormat="1" x14ac:dyDescent="0.2">
      <c r="A470" s="4"/>
      <c r="B470" s="4"/>
      <c r="C470" s="18"/>
      <c r="D470" s="18"/>
      <c r="E470" s="2"/>
      <c r="F470" s="374">
        <v>31</v>
      </c>
      <c r="G470" s="9">
        <f t="shared" si="37"/>
        <v>3540</v>
      </c>
      <c r="H470" s="374">
        <v>31</v>
      </c>
      <c r="I470" s="373">
        <v>143924</v>
      </c>
      <c r="J470" s="34">
        <v>4217</v>
      </c>
      <c r="K470" s="34">
        <v>4217</v>
      </c>
      <c r="L470" s="8"/>
      <c r="M470" s="2"/>
      <c r="N470" s="2"/>
      <c r="O470" s="2"/>
    </row>
    <row r="471" spans="1:15" s="12" customFormat="1" x14ac:dyDescent="0.2">
      <c r="A471" s="1" t="s">
        <v>135</v>
      </c>
      <c r="B471" s="1"/>
      <c r="C471" s="370">
        <v>98.68</v>
      </c>
      <c r="D471" s="370">
        <v>17.670000000000002</v>
      </c>
      <c r="E471" s="2"/>
      <c r="F471" s="374">
        <v>32</v>
      </c>
      <c r="G471" s="9">
        <f t="shared" si="37"/>
        <v>3645</v>
      </c>
      <c r="H471" s="374">
        <v>32</v>
      </c>
      <c r="I471" s="373">
        <v>148141</v>
      </c>
      <c r="J471" s="34">
        <v>4217</v>
      </c>
      <c r="K471" s="34">
        <v>4217</v>
      </c>
      <c r="L471" s="8"/>
      <c r="M471" s="2"/>
      <c r="N471" s="2"/>
      <c r="O471" s="2"/>
    </row>
    <row r="472" spans="1:15" s="12" customFormat="1" x14ac:dyDescent="0.2">
      <c r="A472" s="1" t="s">
        <v>136</v>
      </c>
      <c r="B472" s="1"/>
      <c r="C472" s="370">
        <v>0</v>
      </c>
      <c r="D472" s="370">
        <v>198.57</v>
      </c>
      <c r="E472" s="2"/>
      <c r="F472" s="374">
        <v>33</v>
      </c>
      <c r="G472" s="9">
        <f t="shared" si="37"/>
        <v>3750</v>
      </c>
      <c r="H472" s="374">
        <v>33</v>
      </c>
      <c r="I472" s="373">
        <v>152358</v>
      </c>
      <c r="J472" s="34">
        <v>4217</v>
      </c>
      <c r="K472" s="34">
        <v>4217</v>
      </c>
      <c r="L472" s="8"/>
      <c r="M472" s="2"/>
      <c r="N472" s="2"/>
      <c r="O472" s="2"/>
    </row>
    <row r="473" spans="1:15" s="12" customFormat="1" x14ac:dyDescent="0.2">
      <c r="A473" s="2"/>
      <c r="B473" s="2"/>
      <c r="C473" s="2"/>
      <c r="D473" s="2"/>
      <c r="E473" s="2"/>
      <c r="F473" s="374">
        <v>34</v>
      </c>
      <c r="G473" s="9">
        <f t="shared" si="37"/>
        <v>3855</v>
      </c>
      <c r="H473" s="374">
        <v>34</v>
      </c>
      <c r="I473" s="373">
        <v>156575</v>
      </c>
      <c r="J473" s="34">
        <v>4217</v>
      </c>
      <c r="K473" s="34">
        <v>4217</v>
      </c>
      <c r="L473" s="8"/>
      <c r="M473" s="2"/>
      <c r="N473" s="2"/>
      <c r="O473" s="2"/>
    </row>
    <row r="474" spans="1:15" s="12" customFormat="1" x14ac:dyDescent="0.2">
      <c r="A474" s="2"/>
      <c r="B474" s="2"/>
      <c r="C474" s="2"/>
      <c r="D474" s="2"/>
      <c r="E474" s="2"/>
      <c r="F474" s="374">
        <v>35</v>
      </c>
      <c r="G474" s="9">
        <f t="shared" si="37"/>
        <v>3960</v>
      </c>
      <c r="H474" s="374">
        <v>35</v>
      </c>
      <c r="I474" s="373">
        <v>160792</v>
      </c>
      <c r="J474" s="34">
        <v>4217</v>
      </c>
      <c r="K474" s="34">
        <v>4217</v>
      </c>
      <c r="L474" s="8"/>
      <c r="M474" s="2"/>
      <c r="N474" s="2"/>
      <c r="O474" s="2"/>
    </row>
    <row r="475" spans="1:15" s="12" customFormat="1" x14ac:dyDescent="0.2">
      <c r="A475" s="2"/>
      <c r="B475" s="2"/>
      <c r="C475" s="2"/>
      <c r="D475" s="2"/>
      <c r="E475" s="2"/>
      <c r="F475" s="9">
        <v>36</v>
      </c>
      <c r="G475" s="9">
        <f t="shared" si="37"/>
        <v>4065</v>
      </c>
      <c r="H475" s="9">
        <v>36</v>
      </c>
      <c r="I475" s="373">
        <v>165009</v>
      </c>
      <c r="J475" s="34">
        <v>4217</v>
      </c>
      <c r="K475" s="34">
        <v>4217</v>
      </c>
      <c r="L475" s="8"/>
      <c r="M475" s="2"/>
      <c r="N475" s="2"/>
      <c r="O475" s="2"/>
    </row>
    <row r="476" spans="1:15" s="12" customFormat="1" x14ac:dyDescent="0.2">
      <c r="A476" s="2"/>
      <c r="B476" s="2"/>
      <c r="C476" s="2"/>
      <c r="D476" s="2"/>
      <c r="E476" s="2"/>
      <c r="F476" s="9">
        <v>37</v>
      </c>
      <c r="G476" s="9">
        <f t="shared" si="37"/>
        <v>4170</v>
      </c>
      <c r="H476" s="9">
        <v>37</v>
      </c>
      <c r="I476" s="373">
        <v>169226</v>
      </c>
      <c r="J476" s="34">
        <v>4217</v>
      </c>
      <c r="K476" s="34">
        <v>4217</v>
      </c>
      <c r="L476" s="8"/>
      <c r="M476" s="2"/>
      <c r="N476" s="2"/>
      <c r="O476" s="2"/>
    </row>
    <row r="477" spans="1:15" s="12" customFormat="1" x14ac:dyDescent="0.2">
      <c r="A477" s="2"/>
      <c r="B477" s="2"/>
      <c r="C477" s="2"/>
      <c r="D477" s="2"/>
      <c r="E477" s="2"/>
      <c r="F477" s="9">
        <v>38</v>
      </c>
      <c r="G477" s="9">
        <f t="shared" si="37"/>
        <v>4275</v>
      </c>
      <c r="H477" s="9">
        <v>38</v>
      </c>
      <c r="I477" s="373">
        <v>173443</v>
      </c>
      <c r="J477" s="34">
        <v>4217</v>
      </c>
      <c r="K477" s="34">
        <v>4217</v>
      </c>
      <c r="L477" s="8"/>
      <c r="M477" s="2"/>
      <c r="N477" s="2"/>
      <c r="O477" s="2"/>
    </row>
    <row r="478" spans="1:15" s="12" customFormat="1" x14ac:dyDescent="0.2">
      <c r="A478" s="2"/>
      <c r="B478" s="2"/>
      <c r="C478" s="2"/>
      <c r="D478" s="2"/>
      <c r="E478" s="2"/>
      <c r="F478" s="9">
        <v>39</v>
      </c>
      <c r="G478" s="9">
        <f t="shared" si="37"/>
        <v>4380</v>
      </c>
      <c r="H478" s="9">
        <v>39</v>
      </c>
      <c r="I478" s="373">
        <v>177660</v>
      </c>
      <c r="J478" s="34">
        <v>4217</v>
      </c>
      <c r="K478" s="34">
        <v>4217</v>
      </c>
      <c r="L478" s="8"/>
      <c r="M478" s="2"/>
      <c r="N478" s="2"/>
      <c r="O478" s="2"/>
    </row>
    <row r="479" spans="1:15" s="12" customFormat="1" x14ac:dyDescent="0.2">
      <c r="A479" s="2"/>
      <c r="B479" s="2"/>
      <c r="C479" s="2"/>
      <c r="D479" s="2"/>
      <c r="E479" s="2"/>
      <c r="F479" s="9">
        <v>40</v>
      </c>
      <c r="G479" s="9">
        <f t="shared" si="37"/>
        <v>4485</v>
      </c>
      <c r="H479" s="9">
        <v>40</v>
      </c>
      <c r="I479" s="373">
        <v>181877</v>
      </c>
      <c r="J479" s="34">
        <v>4217</v>
      </c>
      <c r="K479" s="34">
        <v>4217</v>
      </c>
      <c r="L479" s="8"/>
      <c r="M479" s="2"/>
      <c r="N479" s="2"/>
      <c r="O479" s="2"/>
    </row>
    <row r="480" spans="1:15" s="12" customFormat="1" x14ac:dyDescent="0.2">
      <c r="A480" s="2"/>
      <c r="B480" s="2"/>
      <c r="C480" s="2"/>
      <c r="D480" s="2"/>
      <c r="E480" s="2"/>
      <c r="F480" s="9">
        <v>41</v>
      </c>
      <c r="G480" s="9">
        <f t="shared" si="37"/>
        <v>4590</v>
      </c>
      <c r="H480" s="9">
        <v>41</v>
      </c>
      <c r="I480" s="373">
        <v>186094</v>
      </c>
      <c r="J480" s="34">
        <v>4217</v>
      </c>
      <c r="K480" s="34">
        <v>4217</v>
      </c>
      <c r="L480" s="8"/>
      <c r="M480" s="2"/>
      <c r="N480" s="2"/>
      <c r="O480" s="2"/>
    </row>
    <row r="481" spans="1:15" s="12" customFormat="1" x14ac:dyDescent="0.2">
      <c r="A481" s="2"/>
      <c r="B481" s="2"/>
      <c r="C481" s="2"/>
      <c r="D481" s="2"/>
      <c r="E481" s="2"/>
      <c r="F481" s="9">
        <v>42</v>
      </c>
      <c r="G481" s="9">
        <f t="shared" si="37"/>
        <v>4695</v>
      </c>
      <c r="H481" s="9">
        <v>42</v>
      </c>
      <c r="I481" s="373">
        <v>190311</v>
      </c>
      <c r="J481" s="34">
        <v>4217</v>
      </c>
      <c r="K481" s="34">
        <v>4217</v>
      </c>
      <c r="L481" s="8"/>
      <c r="M481" s="2"/>
      <c r="N481" s="2"/>
      <c r="O481" s="2"/>
    </row>
    <row r="482" spans="1:15" s="12" customFormat="1" x14ac:dyDescent="0.2">
      <c r="A482" s="2"/>
      <c r="B482" s="2"/>
      <c r="C482" s="2"/>
      <c r="D482" s="2"/>
      <c r="E482" s="2"/>
      <c r="F482" s="9">
        <v>43</v>
      </c>
      <c r="G482" s="9">
        <f t="shared" si="37"/>
        <v>4800</v>
      </c>
      <c r="H482" s="9">
        <v>43</v>
      </c>
      <c r="I482" s="373">
        <v>194528</v>
      </c>
      <c r="J482" s="34">
        <v>4217</v>
      </c>
      <c r="K482" s="34">
        <v>4217</v>
      </c>
      <c r="L482" s="8"/>
      <c r="M482" s="2"/>
      <c r="N482" s="2"/>
      <c r="O482" s="2"/>
    </row>
    <row r="483" spans="1:15" s="12" customFormat="1" x14ac:dyDescent="0.2">
      <c r="A483" s="2"/>
      <c r="B483" s="2"/>
      <c r="C483" s="2"/>
      <c r="D483" s="2"/>
      <c r="E483" s="2"/>
      <c r="F483" s="9">
        <v>44</v>
      </c>
      <c r="G483" s="9">
        <f t="shared" si="37"/>
        <v>4905</v>
      </c>
      <c r="H483" s="9">
        <v>44</v>
      </c>
      <c r="I483" s="373">
        <v>198745</v>
      </c>
      <c r="J483" s="34">
        <v>4217</v>
      </c>
      <c r="K483" s="34">
        <v>4217</v>
      </c>
      <c r="L483" s="8"/>
      <c r="M483" s="2"/>
      <c r="N483" s="2"/>
      <c r="O483" s="2"/>
    </row>
    <row r="484" spans="1:15" s="12" customFormat="1" x14ac:dyDescent="0.2">
      <c r="A484" s="2"/>
      <c r="B484" s="2"/>
      <c r="C484" s="2"/>
      <c r="D484" s="2"/>
      <c r="E484" s="2"/>
      <c r="F484" s="9">
        <v>45</v>
      </c>
      <c r="G484" s="9">
        <f t="shared" si="37"/>
        <v>5010</v>
      </c>
      <c r="H484" s="9">
        <v>45</v>
      </c>
      <c r="I484" s="373">
        <v>202962</v>
      </c>
      <c r="J484" s="34">
        <v>4217</v>
      </c>
      <c r="K484" s="34">
        <v>4217</v>
      </c>
      <c r="L484" s="8"/>
      <c r="M484" s="2"/>
      <c r="N484" s="2"/>
      <c r="O484" s="2"/>
    </row>
    <row r="485" spans="1:15" s="12" customFormat="1" x14ac:dyDescent="0.2">
      <c r="A485" s="2"/>
      <c r="B485" s="2"/>
      <c r="C485" s="2"/>
      <c r="D485" s="2"/>
      <c r="E485" s="2"/>
      <c r="F485" s="9">
        <v>46</v>
      </c>
      <c r="G485" s="9">
        <f t="shared" si="37"/>
        <v>5115</v>
      </c>
      <c r="H485" s="9">
        <v>46</v>
      </c>
      <c r="I485" s="373">
        <v>207179</v>
      </c>
      <c r="J485" s="34">
        <v>4217</v>
      </c>
      <c r="K485" s="34">
        <v>4217</v>
      </c>
      <c r="L485" s="8"/>
      <c r="M485" s="2"/>
      <c r="N485" s="2"/>
      <c r="O485" s="2"/>
    </row>
    <row r="486" spans="1:15" s="12" customFormat="1" x14ac:dyDescent="0.2">
      <c r="A486" s="2"/>
      <c r="B486" s="2"/>
      <c r="C486" s="2"/>
      <c r="D486" s="2"/>
      <c r="E486" s="2"/>
      <c r="F486" s="9">
        <v>47</v>
      </c>
      <c r="G486" s="9">
        <f t="shared" si="37"/>
        <v>5220</v>
      </c>
      <c r="H486" s="9">
        <v>47</v>
      </c>
      <c r="I486" s="373">
        <v>211396</v>
      </c>
      <c r="J486" s="34">
        <v>4217</v>
      </c>
      <c r="K486" s="34">
        <v>4217</v>
      </c>
      <c r="L486" s="8"/>
      <c r="M486" s="2"/>
      <c r="N486" s="2"/>
      <c r="O486" s="2"/>
    </row>
    <row r="487" spans="1:15" s="12" customFormat="1" x14ac:dyDescent="0.2">
      <c r="A487" s="2"/>
      <c r="B487" s="2"/>
      <c r="C487" s="2"/>
      <c r="D487" s="2"/>
      <c r="E487" s="2"/>
      <c r="F487" s="9">
        <v>48</v>
      </c>
      <c r="G487" s="9">
        <f t="shared" si="37"/>
        <v>5325</v>
      </c>
      <c r="H487" s="9">
        <v>48</v>
      </c>
      <c r="I487" s="373">
        <v>215613</v>
      </c>
      <c r="J487" s="34">
        <v>4217</v>
      </c>
      <c r="K487" s="34">
        <v>4217</v>
      </c>
      <c r="L487" s="8"/>
      <c r="M487" s="2"/>
      <c r="N487" s="2"/>
      <c r="O487" s="2"/>
    </row>
    <row r="488" spans="1:15" s="12" customFormat="1" x14ac:dyDescent="0.2">
      <c r="A488" s="2"/>
      <c r="B488" s="2"/>
      <c r="C488" s="2"/>
      <c r="D488" s="2"/>
      <c r="E488" s="2"/>
      <c r="F488" s="9">
        <v>49</v>
      </c>
      <c r="G488" s="9">
        <f t="shared" si="37"/>
        <v>5430</v>
      </c>
      <c r="H488" s="9">
        <v>49</v>
      </c>
      <c r="I488" s="373">
        <v>219830</v>
      </c>
      <c r="J488" s="34">
        <v>4217</v>
      </c>
      <c r="K488" s="34">
        <v>4217</v>
      </c>
      <c r="L488" s="8"/>
      <c r="M488" s="2"/>
      <c r="N488" s="2"/>
      <c r="O488" s="2"/>
    </row>
    <row r="489" spans="1:15" s="12" customFormat="1" x14ac:dyDescent="0.2">
      <c r="A489" s="2"/>
      <c r="B489" s="2"/>
      <c r="C489" s="2"/>
      <c r="D489" s="2"/>
      <c r="E489" s="2"/>
      <c r="F489" s="9">
        <v>50</v>
      </c>
      <c r="G489" s="9">
        <f t="shared" si="37"/>
        <v>5535</v>
      </c>
      <c r="H489" s="9">
        <v>50</v>
      </c>
      <c r="I489" s="373">
        <v>224047</v>
      </c>
      <c r="J489" s="34">
        <v>4217</v>
      </c>
      <c r="K489" s="34">
        <v>4217</v>
      </c>
      <c r="L489" s="8"/>
      <c r="M489" s="2"/>
      <c r="N489" s="2"/>
      <c r="O489" s="2"/>
    </row>
    <row r="490" spans="1:15" s="12" customFormat="1" x14ac:dyDescent="0.2">
      <c r="A490" s="25"/>
      <c r="D490" s="29"/>
    </row>
    <row r="491" spans="1:15" s="12" customFormat="1" x14ac:dyDescent="0.2">
      <c r="A491" s="25"/>
      <c r="D491" s="29"/>
    </row>
    <row r="492" spans="1:15" s="12" customFormat="1" x14ac:dyDescent="0.2">
      <c r="A492" s="25"/>
      <c r="D492" s="29"/>
    </row>
    <row r="493" spans="1:15" s="12" customFormat="1" x14ac:dyDescent="0.2">
      <c r="A493" s="25"/>
      <c r="D493" s="29"/>
    </row>
    <row r="494" spans="1:15" s="12" customFormat="1" x14ac:dyDescent="0.2">
      <c r="A494" s="25"/>
      <c r="D494" s="29"/>
    </row>
    <row r="495" spans="1:15" s="12" customFormat="1" x14ac:dyDescent="0.2">
      <c r="A495" s="25"/>
      <c r="D495" s="29"/>
    </row>
    <row r="496" spans="1:15" s="12" customFormat="1" x14ac:dyDescent="0.2">
      <c r="A496" s="25"/>
      <c r="D496" s="29"/>
    </row>
    <row r="497" spans="1:5" s="12" customFormat="1" x14ac:dyDescent="0.2">
      <c r="A497" s="25"/>
      <c r="D497" s="29"/>
    </row>
    <row r="498" spans="1:5" s="12" customFormat="1" x14ac:dyDescent="0.2">
      <c r="A498" s="25"/>
      <c r="D498" s="29"/>
    </row>
    <row r="499" spans="1:5" s="12" customFormat="1" x14ac:dyDescent="0.2">
      <c r="A499" s="25"/>
      <c r="D499" s="29"/>
    </row>
    <row r="500" spans="1:5" s="12" customFormat="1" x14ac:dyDescent="0.2">
      <c r="A500" s="25"/>
      <c r="D500" s="29"/>
    </row>
    <row r="501" spans="1:5" s="12" customFormat="1" x14ac:dyDescent="0.2"/>
    <row r="502" spans="1:5" s="12" customFormat="1" x14ac:dyDescent="0.2"/>
    <row r="503" spans="1:5" s="12" customFormat="1" x14ac:dyDescent="0.2">
      <c r="A503" s="15"/>
      <c r="D503" s="14"/>
      <c r="E503" s="1"/>
    </row>
    <row r="504" spans="1:5" s="12" customFormat="1" x14ac:dyDescent="0.2">
      <c r="A504" s="27"/>
      <c r="D504" s="27"/>
      <c r="E504" s="27"/>
    </row>
    <row r="505" spans="1:5" s="12" customFormat="1" x14ac:dyDescent="0.2">
      <c r="A505" s="23"/>
      <c r="D505" s="30"/>
      <c r="E505" s="27"/>
    </row>
    <row r="506" spans="1:5" s="12" customFormat="1" x14ac:dyDescent="0.2">
      <c r="A506" s="23"/>
      <c r="D506" s="30"/>
      <c r="E506" s="27"/>
    </row>
    <row r="507" spans="1:5" s="12" customFormat="1" x14ac:dyDescent="0.2">
      <c r="A507" s="27"/>
      <c r="D507" s="27"/>
      <c r="E507" s="27"/>
    </row>
    <row r="508" spans="1:5" s="12" customFormat="1" x14ac:dyDescent="0.2">
      <c r="A508" s="27"/>
      <c r="D508" s="27"/>
      <c r="E508" s="27"/>
    </row>
    <row r="509" spans="1:5" s="12" customFormat="1" x14ac:dyDescent="0.2">
      <c r="A509" s="27"/>
      <c r="D509" s="27"/>
      <c r="E509" s="27"/>
    </row>
    <row r="510" spans="1:5" s="12" customFormat="1" x14ac:dyDescent="0.2">
      <c r="A510" s="27"/>
      <c r="D510" s="27"/>
      <c r="E510" s="22"/>
    </row>
    <row r="511" spans="1:5" s="12" customFormat="1" x14ac:dyDescent="0.2">
      <c r="A511" s="27"/>
      <c r="D511" s="27"/>
      <c r="E511" s="22"/>
    </row>
    <row r="512" spans="1:5" s="12" customFormat="1" x14ac:dyDescent="0.2">
      <c r="A512" s="27"/>
      <c r="D512" s="27"/>
      <c r="E512" s="1"/>
    </row>
    <row r="513" spans="1:5" s="12" customFormat="1" x14ac:dyDescent="0.2">
      <c r="A513" s="27"/>
      <c r="D513" s="27"/>
      <c r="E513" s="1"/>
    </row>
    <row r="514" spans="1:5" s="12" customFormat="1" x14ac:dyDescent="0.2">
      <c r="A514" s="27"/>
      <c r="D514" s="27"/>
      <c r="E514" s="1"/>
    </row>
    <row r="515" spans="1:5" s="12" customFormat="1" x14ac:dyDescent="0.2">
      <c r="A515" s="27"/>
      <c r="D515" s="27"/>
      <c r="E515" s="1"/>
    </row>
    <row r="516" spans="1:5" s="12" customFormat="1" x14ac:dyDescent="0.2">
      <c r="A516" s="27"/>
      <c r="D516" s="27"/>
      <c r="E516" s="22"/>
    </row>
    <row r="517" spans="1:5" s="12" customFormat="1" x14ac:dyDescent="0.2">
      <c r="A517" s="27"/>
      <c r="D517" s="27"/>
      <c r="E517" s="22"/>
    </row>
    <row r="518" spans="1:5" s="12" customFormat="1" x14ac:dyDescent="0.2">
      <c r="A518" s="27"/>
      <c r="D518" s="27"/>
      <c r="E518" s="22"/>
    </row>
    <row r="519" spans="1:5" s="12" customFormat="1" x14ac:dyDescent="0.2">
      <c r="A519" s="27"/>
      <c r="D519" s="27"/>
      <c r="E519" s="22"/>
    </row>
    <row r="520" spans="1:5" s="12" customFormat="1" x14ac:dyDescent="0.2">
      <c r="A520" s="14"/>
      <c r="D520" s="14"/>
      <c r="E520" s="1"/>
    </row>
    <row r="521" spans="1:5" s="12" customFormat="1" x14ac:dyDescent="0.2">
      <c r="A521" s="27"/>
      <c r="D521" s="14"/>
      <c r="E521" s="1"/>
    </row>
    <row r="522" spans="1:5" s="12" customFormat="1" x14ac:dyDescent="0.2"/>
    <row r="523" spans="1:5" s="12" customFormat="1" x14ac:dyDescent="0.2"/>
    <row r="524" spans="1:5" s="12" customFormat="1" x14ac:dyDescent="0.2"/>
    <row r="525" spans="1:5" s="12" customFormat="1" x14ac:dyDescent="0.2"/>
    <row r="526" spans="1:5" s="12" customFormat="1" x14ac:dyDescent="0.2">
      <c r="A526" s="31"/>
      <c r="B526" s="11"/>
      <c r="C526" s="11"/>
      <c r="D526" s="11"/>
    </row>
    <row r="527" spans="1:5" s="12" customFormat="1" x14ac:dyDescent="0.2">
      <c r="A527" s="31"/>
      <c r="B527" s="11"/>
      <c r="C527" s="11"/>
      <c r="D527" s="11"/>
    </row>
    <row r="528" spans="1:5" s="12" customFormat="1" x14ac:dyDescent="0.2">
      <c r="A528" s="11"/>
      <c r="B528" s="11"/>
      <c r="C528" s="11"/>
      <c r="D528" s="11"/>
    </row>
    <row r="529" spans="1:5" s="12" customFormat="1" x14ac:dyDescent="0.2">
      <c r="A529" s="11"/>
      <c r="B529" s="11"/>
      <c r="C529" s="11"/>
      <c r="D529" s="11"/>
    </row>
    <row r="530" spans="1:5" s="12" customFormat="1" x14ac:dyDescent="0.2">
      <c r="A530" s="31"/>
      <c r="B530" s="11"/>
      <c r="C530" s="11"/>
      <c r="D530" s="11"/>
    </row>
    <row r="531" spans="1:5" s="12" customFormat="1" x14ac:dyDescent="0.2">
      <c r="A531" s="11"/>
      <c r="E531" s="32"/>
    </row>
    <row r="532" spans="1:5" s="12" customFormat="1" x14ac:dyDescent="0.2">
      <c r="A532" s="11"/>
      <c r="E532" s="31"/>
    </row>
    <row r="533" spans="1:5" s="12" customFormat="1" x14ac:dyDescent="0.2">
      <c r="A533" s="11"/>
      <c r="E533" s="33"/>
    </row>
    <row r="534" spans="1:5" s="12" customFormat="1" x14ac:dyDescent="0.2">
      <c r="A534" s="11"/>
      <c r="E534" s="33"/>
    </row>
    <row r="535" spans="1:5" s="12" customFormat="1" x14ac:dyDescent="0.2"/>
    <row r="536" spans="1:5" s="12" customFormat="1" x14ac:dyDescent="0.2"/>
  </sheetData>
  <mergeCells count="9">
    <mergeCell ref="C3:D3"/>
    <mergeCell ref="C438:D438"/>
    <mergeCell ref="C219:D219"/>
    <mergeCell ref="C273:D273"/>
    <mergeCell ref="C57:D57"/>
    <mergeCell ref="C111:D111"/>
    <mergeCell ref="C165:D165"/>
    <mergeCell ref="C328:D328"/>
    <mergeCell ref="C383:D383"/>
  </mergeCells>
  <phoneticPr fontId="0" type="noConversion"/>
  <pageMargins left="0.75" right="0.75" top="1" bottom="1" header="0.5" footer="0.5"/>
  <pageSetup paperSize="9" scale="50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3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34</vt:i4>
      </vt:variant>
      <vt:variant>
        <vt:lpstr>Benoemde bereiken</vt:lpstr>
      </vt:variant>
      <vt:variant>
        <vt:i4>36</vt:i4>
      </vt:variant>
    </vt:vector>
  </HeadingPairs>
  <TitlesOfParts>
    <vt:vector size="70" baseType="lpstr">
      <vt:lpstr>toel</vt:lpstr>
      <vt:lpstr>tot</vt:lpstr>
      <vt:lpstr>bestuur</vt:lpstr>
      <vt:lpstr>scholen13-14</vt:lpstr>
      <vt:lpstr>sv13-14</vt:lpstr>
      <vt:lpstr>scholen14-15</vt:lpstr>
      <vt:lpstr>sv14-15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tabpers</vt:lpstr>
      <vt:lpstr>tabmat</vt:lpstr>
      <vt:lpstr>'1'!Afdrukbereik</vt:lpstr>
      <vt:lpstr>'10'!Afdrukbereik</vt:lpstr>
      <vt:lpstr>'11'!Afdrukbereik</vt:lpstr>
      <vt:lpstr>'12'!Afdrukbereik</vt:lpstr>
      <vt:lpstr>'13'!Afdrukbereik</vt:lpstr>
      <vt:lpstr>'14'!Afdrukbereik</vt:lpstr>
      <vt:lpstr>'15'!Afdrukbereik</vt:lpstr>
      <vt:lpstr>'16'!Afdrukbereik</vt:lpstr>
      <vt:lpstr>'17'!Afdrukbereik</vt:lpstr>
      <vt:lpstr>'18'!Afdrukbereik</vt:lpstr>
      <vt:lpstr>'19'!Afdrukbereik</vt:lpstr>
      <vt:lpstr>'2'!Afdrukbereik</vt:lpstr>
      <vt:lpstr>'20'!Afdrukbereik</vt:lpstr>
      <vt:lpstr>'21'!Afdrukbereik</vt:lpstr>
      <vt:lpstr>'22'!Afdrukbereik</vt:lpstr>
      <vt:lpstr>'23'!Afdrukbereik</vt:lpstr>
      <vt:lpstr>'24'!Afdrukbereik</vt:lpstr>
      <vt:lpstr>'25'!Afdrukbereik</vt:lpstr>
      <vt:lpstr>'3'!Afdrukbereik</vt:lpstr>
      <vt:lpstr>'4'!Afdrukbereik</vt:lpstr>
      <vt:lpstr>'5'!Afdrukbereik</vt:lpstr>
      <vt:lpstr>'6'!Afdrukbereik</vt:lpstr>
      <vt:lpstr>'7'!Afdrukbereik</vt:lpstr>
      <vt:lpstr>'8'!Afdrukbereik</vt:lpstr>
      <vt:lpstr>'9'!Afdrukbereik</vt:lpstr>
      <vt:lpstr>bestuur!Afdrukbereik</vt:lpstr>
      <vt:lpstr>'scholen13-14'!Afdrukbereik</vt:lpstr>
      <vt:lpstr>'scholen14-15'!Afdrukbereik</vt:lpstr>
      <vt:lpstr>'sv13-14'!Afdrukbereik</vt:lpstr>
      <vt:lpstr>'sv14-15'!Afdrukbereik</vt:lpstr>
      <vt:lpstr>tabmat!Afdrukbereik</vt:lpstr>
      <vt:lpstr>tabpers!Afdrukbereik</vt:lpstr>
      <vt:lpstr>toel!Afdrukbereik</vt:lpstr>
      <vt:lpstr>tot!Afdrukbereik</vt:lpstr>
      <vt:lpstr>groepenleerlingennu</vt:lpstr>
      <vt:lpstr>vloeroppervlaknu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inkomsten lumpsum</dc:title>
  <dc:creator>drs. R.M. Goedhart</dc:creator>
  <cp:lastModifiedBy>B. Keizer</cp:lastModifiedBy>
  <cp:lastPrinted>2015-04-10T11:49:27Z</cp:lastPrinted>
  <dcterms:created xsi:type="dcterms:W3CDTF">2002-03-02T17:48:17Z</dcterms:created>
  <dcterms:modified xsi:type="dcterms:W3CDTF">2015-04-10T14:16:43Z</dcterms:modified>
</cp:coreProperties>
</file>